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C2\DOM\rk3\Pulpit\SPM\AKTUALIZACJA REGULACJI i NOWE PRODUKTY\KREDYTY\INSTYTUCJONALNI\Instrukcja\77_2018 11 zmiana\"/>
    </mc:Choice>
  </mc:AlternateContent>
  <xr:revisionPtr revIDLastSave="0" documentId="13_ncr:1_{446FC5B4-20DF-4364-BFDF-3E664C86BC21}" xr6:coauthVersionLast="45" xr6:coauthVersionMax="45" xr10:uidLastSave="{00000000-0000-0000-0000-000000000000}"/>
  <workbookProtection workbookAlgorithmName="SHA-512" workbookHashValue="1YBpz/RLbHWyHbwqRVwF4KW9fxKfCch2FoB6bBz9KAQHGhyVBu/S0Yvy/wCDU1n3CBq2RI4XTF8+ieksYas+Wg==" workbookSaltValue="SBTDcT5ZLibptkAkrmAz4w==" workbookSpinCount="100000" lockStructure="1"/>
  <bookViews>
    <workbookView xWindow="-120" yWindow="-120" windowWidth="29040" windowHeight="15840" tabRatio="724" xr2:uid="{00000000-000D-0000-FFFF-FFFF00000000}"/>
  </bookViews>
  <sheets>
    <sheet name="Duży i Średni Przedsiębiorca " sheetId="5" r:id="rId1"/>
    <sheet name="Ocena Duży-Średni" sheetId="6" state="hidden" r:id="rId2"/>
    <sheet name="mały - mikro przedsiębiorca " sheetId="4" r:id="rId3"/>
    <sheet name="Ocena mały-mikro" sheetId="7" state="hidden" r:id="rId4"/>
    <sheet name="rolnik" sheetId="10" r:id="rId5"/>
    <sheet name="Ocena rolnik" sheetId="11" state="hidden" r:id="rId6"/>
  </sheets>
  <definedNames>
    <definedName name="_xlnm.Print_Area" localSheetId="0">'Duży i Średni Przedsiębiorca '!$A$1:$C$56</definedName>
    <definedName name="_xlnm.Print_Area" localSheetId="2">'mały - mikro przedsiębiorca '!$A$1:$C$35</definedName>
    <definedName name="_xlnm.Print_Area" localSheetId="3">'Ocena mały-mikro'!$A$1:$K$38</definedName>
    <definedName name="_xlnm.Print_Area" localSheetId="4">rolnik!$A$1:$C$24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1" l="1"/>
  <c r="F25" i="11" s="1"/>
  <c r="F24" i="11"/>
  <c r="C24" i="11"/>
  <c r="E24" i="11" s="1"/>
  <c r="D22" i="11"/>
  <c r="C20" i="11"/>
  <c r="E20" i="11" s="1"/>
  <c r="C19" i="11"/>
  <c r="F19" i="11" s="1"/>
  <c r="C18" i="11"/>
  <c r="F18" i="11" s="1"/>
  <c r="C17" i="11"/>
  <c r="F17" i="11" s="1"/>
  <c r="C16" i="11"/>
  <c r="E16" i="11" s="1"/>
  <c r="C15" i="11"/>
  <c r="F15" i="11" s="1"/>
  <c r="C14" i="11"/>
  <c r="F14" i="11" s="1"/>
  <c r="C13" i="11"/>
  <c r="F13" i="11" s="1"/>
  <c r="C12" i="11"/>
  <c r="E12" i="11" s="1"/>
  <c r="C11" i="11"/>
  <c r="F11" i="11" s="1"/>
  <c r="C10" i="11"/>
  <c r="F10" i="11" s="1"/>
  <c r="C9" i="11"/>
  <c r="F9" i="11" s="1"/>
  <c r="C8" i="11"/>
  <c r="E8" i="11" s="1"/>
  <c r="C7" i="11"/>
  <c r="E7" i="11" s="1"/>
  <c r="C6" i="11"/>
  <c r="F6" i="11" s="1"/>
  <c r="B3" i="11"/>
  <c r="B1" i="11"/>
  <c r="B1" i="10"/>
  <c r="C34" i="7"/>
  <c r="C31" i="7"/>
  <c r="F31" i="7" s="1"/>
  <c r="F25" i="7" s="1"/>
  <c r="C29" i="7"/>
  <c r="F29" i="7" s="1"/>
  <c r="E27" i="7"/>
  <c r="C27" i="7"/>
  <c r="F27" i="7" s="1"/>
  <c r="D24" i="7"/>
  <c r="C22" i="7"/>
  <c r="F22" i="7" s="1"/>
  <c r="E20" i="7"/>
  <c r="C20" i="7"/>
  <c r="C19" i="7"/>
  <c r="E19" i="7" s="1"/>
  <c r="C18" i="7"/>
  <c r="F18" i="7" s="1"/>
  <c r="F17" i="7"/>
  <c r="C17" i="7"/>
  <c r="E17" i="7" s="1"/>
  <c r="C16" i="7"/>
  <c r="E16" i="7" s="1"/>
  <c r="F14" i="7"/>
  <c r="C14" i="7"/>
  <c r="E14" i="7" s="1"/>
  <c r="F13" i="7"/>
  <c r="C13" i="7"/>
  <c r="E13" i="7" s="1"/>
  <c r="C12" i="7"/>
  <c r="F12" i="7" s="1"/>
  <c r="C10" i="7"/>
  <c r="E10" i="7" s="1"/>
  <c r="E8" i="7"/>
  <c r="C8" i="7"/>
  <c r="F8" i="7" s="1"/>
  <c r="C7" i="7"/>
  <c r="E7" i="7" s="1"/>
  <c r="B3" i="7"/>
  <c r="B1" i="7"/>
  <c r="B1" i="4"/>
  <c r="C56" i="6"/>
  <c r="E56" i="6" s="1"/>
  <c r="C55" i="6"/>
  <c r="E55" i="6" s="1"/>
  <c r="C54" i="6"/>
  <c r="F54" i="6" s="1"/>
  <c r="C52" i="6"/>
  <c r="E52" i="6" s="1"/>
  <c r="C51" i="6"/>
  <c r="E51" i="6" s="1"/>
  <c r="C49" i="6"/>
  <c r="E49" i="6" s="1"/>
  <c r="C47" i="6"/>
  <c r="E47" i="6" s="1"/>
  <c r="C44" i="6"/>
  <c r="F44" i="6" s="1"/>
  <c r="F34" i="6" s="1"/>
  <c r="C42" i="6"/>
  <c r="E42" i="6" s="1"/>
  <c r="C40" i="6"/>
  <c r="E40" i="6" s="1"/>
  <c r="C38" i="6"/>
  <c r="E38" i="6" s="1"/>
  <c r="C36" i="6"/>
  <c r="E36" i="6" s="1"/>
  <c r="D33" i="6"/>
  <c r="C31" i="6"/>
  <c r="F31" i="6" s="1"/>
  <c r="C30" i="6"/>
  <c r="F30" i="6" s="1"/>
  <c r="C28" i="6"/>
  <c r="E28" i="6" s="1"/>
  <c r="C27" i="6"/>
  <c r="E27" i="6" s="1"/>
  <c r="C26" i="6"/>
  <c r="E26" i="6" s="1"/>
  <c r="C25" i="6"/>
  <c r="F25" i="6" s="1"/>
  <c r="C24" i="6"/>
  <c r="F24" i="6" s="1"/>
  <c r="C23" i="6"/>
  <c r="E23" i="6" s="1"/>
  <c r="C21" i="6"/>
  <c r="F21" i="6" s="1"/>
  <c r="C20" i="6"/>
  <c r="F20" i="6" s="1"/>
  <c r="C19" i="6"/>
  <c r="E19" i="6" s="1"/>
  <c r="C18" i="6"/>
  <c r="E18" i="6" s="1"/>
  <c r="C16" i="6"/>
  <c r="F16" i="6" s="1"/>
  <c r="C15" i="6"/>
  <c r="F15" i="6" s="1"/>
  <c r="C14" i="6"/>
  <c r="E14" i="6" s="1"/>
  <c r="C12" i="6"/>
  <c r="F12" i="6" s="1"/>
  <c r="C11" i="6"/>
  <c r="E11" i="6" s="1"/>
  <c r="C9" i="6"/>
  <c r="E9" i="6" s="1"/>
  <c r="C8" i="6"/>
  <c r="F8" i="6" s="1"/>
  <c r="C7" i="6"/>
  <c r="E7" i="6" s="1"/>
  <c r="B3" i="6"/>
  <c r="B1" i="6"/>
  <c r="F26" i="6" l="1"/>
  <c r="F18" i="6"/>
  <c r="F19" i="6"/>
  <c r="E30" i="6"/>
  <c r="E18" i="7"/>
  <c r="F5" i="7"/>
  <c r="F5" i="6"/>
  <c r="F8" i="11"/>
  <c r="F23" i="11"/>
  <c r="F55" i="6"/>
  <c r="F45" i="6" s="1"/>
  <c r="F20" i="11"/>
  <c r="E19" i="11"/>
  <c r="F16" i="11"/>
  <c r="E15" i="11"/>
  <c r="F12" i="11"/>
  <c r="E11" i="11"/>
  <c r="F7" i="11"/>
  <c r="D34" i="7"/>
  <c r="D32" i="7" s="1"/>
  <c r="C32" i="7" s="1"/>
  <c r="E12" i="6"/>
  <c r="G25" i="7"/>
  <c r="D25" i="7" s="1"/>
  <c r="E31" i="7"/>
  <c r="E6" i="11"/>
  <c r="E10" i="11"/>
  <c r="E14" i="11"/>
  <c r="E18" i="11"/>
  <c r="E16" i="6"/>
  <c r="E21" i="6"/>
  <c r="E25" i="6"/>
  <c r="E54" i="6"/>
  <c r="E45" i="6" s="1"/>
  <c r="E12" i="7"/>
  <c r="E5" i="7" s="1"/>
  <c r="D5" i="7" s="1"/>
  <c r="C5" i="7" s="1"/>
  <c r="E8" i="6"/>
  <c r="E15" i="6"/>
  <c r="E20" i="6"/>
  <c r="E24" i="6"/>
  <c r="E31" i="6"/>
  <c r="E44" i="6"/>
  <c r="E34" i="6" s="1"/>
  <c r="D34" i="6" s="1"/>
  <c r="E22" i="7"/>
  <c r="E29" i="7"/>
  <c r="E25" i="7" s="1"/>
  <c r="E9" i="11"/>
  <c r="E13" i="11"/>
  <c r="E17" i="11"/>
  <c r="E25" i="11"/>
  <c r="E23" i="11" s="1"/>
  <c r="D23" i="11" s="1"/>
  <c r="C23" i="11" s="1"/>
  <c r="E5" i="6" l="1"/>
  <c r="D5" i="6" s="1"/>
  <c r="C5" i="6" s="1"/>
  <c r="D45" i="6"/>
  <c r="C45" i="6" s="1"/>
  <c r="F5" i="11"/>
  <c r="C34" i="6"/>
  <c r="D4" i="6"/>
  <c r="C4" i="6" s="1"/>
  <c r="E5" i="11"/>
  <c r="C25" i="7"/>
  <c r="D4" i="7"/>
  <c r="C4" i="7" s="1"/>
  <c r="D5" i="11" l="1"/>
  <c r="D4" i="11" l="1"/>
  <c r="C4" i="11" s="1"/>
  <c r="C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7" authorId="0" shapeId="0" xr:uid="{00000000-0006-0000-00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11" authorId="0" shapeId="0" xr:uid="{00000000-0006-0000-0000-000002000000}">
      <text>
        <r>
          <rPr>
            <sz val="9"/>
            <color indexed="81"/>
            <rFont val="Tahoma"/>
            <family val="2"/>
            <charset val="238"/>
          </rPr>
          <t xml:space="preserve">
Emisje CO2 wywodzące się z danego procesu produkcyjnego muszą mieć pokrycie w odpowiedniej liczbie zakupionych uprawnień. Przy wysokiej emisyjności produkcji i wysokich cenach uprawnień do emisji, przedsiębiorca musi liczyć się z bardzo znaczącym wzrostem bezpośrednich kosztów produkcji.</t>
        </r>
      </text>
    </comment>
    <comment ref="B13" authorId="0" shapeId="0" xr:uid="{00000000-0006-0000-0000-000003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7" authorId="0" shapeId="0" xr:uid="{00000000-0006-0000-0000-000004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25" authorId="0" shapeId="0" xr:uid="{00000000-0006-0000-0000-000005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9" authorId="0" shapeId="0" xr:uid="{00000000-0006-0000-0000-000006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 ref="B44" authorId="0" shapeId="0" xr:uid="{00000000-0006-0000-0000-000007000000}">
      <text>
        <r>
          <rPr>
            <sz val="9"/>
            <color indexed="81"/>
            <rFont val="Tahoma"/>
            <family val="2"/>
            <charset val="238"/>
          </rPr>
          <t xml:space="preserve">
Wyniki badania jasno pokazują, że większość osób wolałaby pracować w miejscu, w którym obowiązuje kodeks etyki. Potrzebne są ujednolicone i powszechnie akceptowane standardy odnośnie tego, co w spółce jest właściwe a co nie, gdyż dzięki temu możliwe jest omawianie i promowanie etycznego zachowania. Jeśli kodeks nie obowiązuje, pracownicy zmuszeni są do oceny poszczególnych działań na własną  rękę, bez jasno sformułowanych wytycznych, według których mogliby wartościować swoje zachowania i działania kolegów. Możliwość etycznego, a zarazem zgodnego ze standardami firmy postępowania, jest przez pracowników pożądana. Firmy, w których obowiązuje kodeks etyki są lepiej przygotowane do skutecznego motywowania swoich pracowników i domagania się od nich właściwych zachowań. Sytuacja taka prowadzi do zmniejszenia liczby przypadków występowania nadużyć oraz pomaga ograniczyć ewentualne późniejsze wydatki i ilość czasu, jaki może być potrzebny na usunięcie skutków nadużycia, począwszy od prowadzenia postępowania wyjaśniającego okoliczności zdarzenia, przez rozwiązanie umowy o pracę, aż do zgłoszenia podejrzenia popełnienia przestępstwa do prokuratury.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7" authorId="0" shapeId="0" xr:uid="{00000000-0006-0000-01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11" authorId="0" shapeId="0" xr:uid="{00000000-0006-0000-0100-000002000000}">
      <text>
        <r>
          <rPr>
            <sz val="9"/>
            <color indexed="81"/>
            <rFont val="Tahoma"/>
            <family val="2"/>
            <charset val="238"/>
          </rPr>
          <t xml:space="preserve">
Emisje CO2 wywodzące się z danego procesu produkcyjnego muszą mieć pokrycie w odpowiedniej liczbie zakupionych uprawnień. Przy wysokiej emisyjności produkcji i wysokich cenach uprawnień do emisji, przedsiębiorca musi liczyć się z bardzo znaczącym wzrostem bezpośrednich kosztów produkcji.</t>
        </r>
      </text>
    </comment>
    <comment ref="B13" authorId="0" shapeId="0" xr:uid="{00000000-0006-0000-0100-000003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7" authorId="0" shapeId="0" xr:uid="{00000000-0006-0000-0100-000004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25" authorId="0" shapeId="0" xr:uid="{00000000-0006-0000-0100-000005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9" authorId="0" shapeId="0" xr:uid="{00000000-0006-0000-0100-000006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 ref="B46" authorId="0" shapeId="0" xr:uid="{00000000-0006-0000-0100-000007000000}">
      <text>
        <r>
          <rPr>
            <sz val="9"/>
            <color indexed="81"/>
            <rFont val="Tahoma"/>
            <family val="2"/>
            <charset val="238"/>
          </rPr>
          <t xml:space="preserve">
Wyniki badania jasno pokazują, że większość osób wolałaby pracować w miejscu, w którym obowiązuje kodeks etyki. Potrzebne są ujednolicone i powszechnie akceptowane standardy odnośnie tego, co w spółce jest właściwe a co nie, gdyż dzięki temu możliwe jest omawianie i promowanie etycznego zachowania. Jeśli kodeks nie obowiązuje, pracownicy zmuszeni są do oceny poszczególnych działań na własną  rękę, bez jasno sformułowanych wytycznych, według których mogliby wartościować swoje zachowania i działania kolegów. Możliwość etycznego, a zarazem zgodnego ze standardami firmy postępowania, jest przez pracowników pożądana. Firmy, w których obowiązuje kodeks etyki są lepiej przygotowane do skutecznego motywowania swoich pracowników i domagania się od nich właściwych zachowań. Sytuacja taka prowadzi do zmniejszenia liczby przypadków występowania nadużyć oraz pomaga ograniczyć ewentualne późniejsze wydatki i ilość czasu, jaki może być potrzebny na usunięcie skutków nadużycia, począwszy od prowadzenia postępowania wyjaśniającego okoliczności zdarzenia, przez rozwiązanie umowy o pracę, aż do zgłoszenia podejrzenia popełnienia przestępstwa do prokuratury.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6" authorId="0" shapeId="0" xr:uid="{00000000-0006-0000-02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8" authorId="0" shapeId="0" xr:uid="{00000000-0006-0000-0200-000002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0" authorId="0" shapeId="0" xr:uid="{00000000-0006-0000-0200-000003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17" authorId="0" shapeId="0" xr:uid="{00000000-0006-0000-0200-000004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0" authorId="0" shapeId="0" xr:uid="{00000000-0006-0000-0200-000005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7" authorId="0" shapeId="0" xr:uid="{00000000-0006-0000-03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9" authorId="0" shapeId="0" xr:uid="{00000000-0006-0000-0300-000002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1" authorId="0" shapeId="0" xr:uid="{00000000-0006-0000-0300-000003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18" authorId="0" shapeId="0" xr:uid="{00000000-0006-0000-0300-000004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1" authorId="0" shapeId="0" xr:uid="{00000000-0006-0000-0300-000005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5" authorId="0" shapeId="0" xr:uid="{00000000-0006-0000-0400-000001000000}">
      <text>
        <r>
          <rPr>
            <sz val="9"/>
            <color indexed="81"/>
            <rFont val="Tahoma"/>
            <family val="2"/>
            <charset val="238"/>
          </rPr>
          <t xml:space="preserve">
Rodzaje  przedsięwzięć mogących zawsze znacząco oddziaływać na środowisko, wymagających sporządzenia raportu o oddziaływaniu na środowisko, tj.:
 chów lub hodowla zwierząt w liczbie nie mniejszej niż 210 DJP (duża jednostka przeliczeniowa inwentarza);
 instalacje wykorzystujące do wytwarzania energii elektrycznej energię wiatru o łącznej mocy nominalnej elektrowni nie mniejszej niż 100 MW oraz lokalizowane na obszarach morskich Rzeczypospolitej Polskiej.
Raport o oddziaływaniu przedsięwzięcia na środowisko jest podstawowym dokumentem dającym odpowiedzi na pytania stawiane w procedurze indywidualnej oceny oddziaływania na środowisko. Wymagania, jakie dokument ten powinien spełniać, określa przede wszystkim art. 66 OOŚ. (</t>
        </r>
        <r>
          <rPr>
            <i/>
            <sz val="9"/>
            <color indexed="81"/>
            <rFont val="Tahoma"/>
            <family val="2"/>
            <charset val="238"/>
          </rPr>
          <t>Ustawa o udostępnianiu informacji o środowisku i jego ochronie, udziale społeczeństwa w ochronie środowiska oraz o ocenach oddziaływania na środowisko</t>
        </r>
        <r>
          <rPr>
            <sz val="9"/>
            <color indexed="81"/>
            <rFont val="Tahoma"/>
            <family val="2"/>
            <charset val="238"/>
          </rPr>
          <t xml:space="preserve">)
Informacje powinny uwzględniać przewidywane oddziaływanie analizowanych wariantów w odniesieniu do siedlisk przyrodniczych oraz gatunków roślin i zwierząt, dla których ochrony został wyznaczony obszar Natura 2000.
</t>
        </r>
      </text>
    </comment>
    <comment ref="B16" authorId="0" shapeId="0" xr:uid="{00000000-0006-0000-0400-000002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6" authorId="0" shapeId="0" xr:uid="{00000000-0006-0000-0500-000001000000}">
      <text>
        <r>
          <rPr>
            <sz val="9"/>
            <color indexed="81"/>
            <rFont val="Tahoma"/>
            <family val="2"/>
            <charset val="238"/>
          </rPr>
          <t xml:space="preserve">
Rodzaje  przedsięwzięć mogących zawsze znacząco oddziaływać na środowisko, wymagających sporządzenia raportu o oddziaływaniu na środowisko, tj.:
 chów lub hodowla zwierząt w liczbie nie mniejszej niż 210 DJP (duża jednostka przeliczeniowa inwentarza);
 instalacje wykorzystujące do wytwarzania energii elektrycznej energię wiatru o łącznej mocy nominalnej elektrowni nie mniejszej niż 100 MW oraz lokalizowane na obszarach morskich Rzeczypospolitej Polskiej.
Raport o oddziaływaniu przedsięwzięcia na środowisko jest podstawowym dokumentem dającym odpowiedzi na pytania stawiane w procedurze indywidualnej oceny oddziaływania na środowisko. Wymagania, jakie dokument ten powinien spełniać, określa przede wszystkim art. 66 OOŚ. (</t>
        </r>
        <r>
          <rPr>
            <i/>
            <sz val="9"/>
            <color indexed="81"/>
            <rFont val="Tahoma"/>
            <family val="2"/>
            <charset val="238"/>
          </rPr>
          <t>Ustawa o udostępnianiu informacji o środowisku i jego ochronie, udziale społeczeństwa w ochronie środowiska oraz o ocenach oddziaływania na środowisko</t>
        </r>
        <r>
          <rPr>
            <sz val="9"/>
            <color indexed="81"/>
            <rFont val="Tahoma"/>
            <family val="2"/>
            <charset val="238"/>
          </rPr>
          <t xml:space="preserve">)
Informacje powinny uwzględniać przewidywane oddziaływanie analizowanych wariantów w odniesieniu do siedlisk przyrodniczych oraz gatunków roślin i zwierząt, dla których ochrony został wyznaczony obszar Natura 2000.
</t>
        </r>
      </text>
    </comment>
    <comment ref="B17" authorId="0" shapeId="0" xr:uid="{00000000-0006-0000-0500-000002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List>
</comments>
</file>

<file path=xl/sharedStrings.xml><?xml version="1.0" encoding="utf-8"?>
<sst xmlns="http://schemas.openxmlformats.org/spreadsheetml/2006/main" count="308" uniqueCount="85">
  <si>
    <t xml:space="preserve">CZYNNIKI ŚRODOWISKOWE </t>
  </si>
  <si>
    <t xml:space="preserve">ENERGIA </t>
  </si>
  <si>
    <r>
      <t>EMISJA CO</t>
    </r>
    <r>
      <rPr>
        <vertAlign val="subscript"/>
        <sz val="11"/>
        <color theme="1"/>
        <rFont val="Calibri"/>
        <family val="2"/>
        <charset val="238"/>
        <scheme val="minor"/>
      </rPr>
      <t>2</t>
    </r>
  </si>
  <si>
    <t>Czy firma monitoruje poziom zużycia energii i surowców?</t>
  </si>
  <si>
    <t>Czy firma korzysta z odnawialnych źródeł energii?</t>
  </si>
  <si>
    <t>Czy firma ponosi nakłady na badania i rozwój w obszarze efektywności energetycznej?</t>
  </si>
  <si>
    <t xml:space="preserve">WODA </t>
  </si>
  <si>
    <t>Czy firma ponosi nakłady na badania i rozwój w obszarze ograniczenia zużycia wody?</t>
  </si>
  <si>
    <t>Czy monitorowany jest poziom zanieczyszczeń wprowadzanych do wody, powietrza, gleby?</t>
  </si>
  <si>
    <t>Czy monitorowany jest poziom zanieczyszczeń wprowadzanych do wody?</t>
  </si>
  <si>
    <t>ODPADY i RECYKLING</t>
  </si>
  <si>
    <t>Czy firma stosuje segregację odpadów?</t>
  </si>
  <si>
    <t>Czy firma wykorzystuje w produkcji surowce wtórne / produkty uboczne?</t>
  </si>
  <si>
    <t>Czy działalność firmy jest istotnie zależna od zużycia wody?</t>
  </si>
  <si>
    <t>Czy obecnie toczą się postępowania, które mogą skutkować nałożeniem kary przez uprawnione instytucje?</t>
  </si>
  <si>
    <t xml:space="preserve">EKO-INNOWACJE PRODUKTOWE </t>
  </si>
  <si>
    <t xml:space="preserve">CZYNNIKI SPOŁECZNE </t>
  </si>
  <si>
    <t>relacje z pracownikami</t>
  </si>
  <si>
    <t>równość szans</t>
  </si>
  <si>
    <t xml:space="preserve">prawa człowieka </t>
  </si>
  <si>
    <t xml:space="preserve">realcje z klientami </t>
  </si>
  <si>
    <t>CZYNNIKI ZARZĄDCZE</t>
  </si>
  <si>
    <t>kodeks etyki / postępowania</t>
  </si>
  <si>
    <t>antykorupcja / ryzyko nadużyć</t>
  </si>
  <si>
    <t xml:space="preserve">zarządzanie relacjami z klientem </t>
  </si>
  <si>
    <t>zarządzanie marką</t>
  </si>
  <si>
    <t>Czy zagwarantowano pracownikom równość szans i brak dyskryminacji w miejscu pracy?</t>
  </si>
  <si>
    <t>Czy ustanowiono mechanizm zgłaszania skarg?</t>
  </si>
  <si>
    <t>Czy firma monitoruje opinie klientów (portale spolecznościowe/reklamacje)?</t>
  </si>
  <si>
    <t>Czy firma wdrożyła kodeks etyki?</t>
  </si>
  <si>
    <t>Czy firma zdefiniowała strategię i zasady zarządzania relacjami z klientami?</t>
  </si>
  <si>
    <t>Czy firma pozyskuje na bieżąco/ okresowo wiarygodne informacje nt. poziomu zadowolenia klientów i identyfikowanych przez nich problemów/ obszarów wymagających poprawy?</t>
  </si>
  <si>
    <t>Czy firma stosuje kodeks etyki reklamy?</t>
  </si>
  <si>
    <r>
      <t>Czy firma należy do branży wymagającej uprawnień do emisji CO</t>
    </r>
    <r>
      <rPr>
        <vertAlign val="subscript"/>
        <sz val="11"/>
        <color theme="1"/>
        <rFont val="Calibri"/>
        <family val="2"/>
        <charset val="238"/>
        <scheme val="minor"/>
      </rPr>
      <t xml:space="preserve">2 </t>
    </r>
    <r>
      <rPr>
        <sz val="11"/>
        <color theme="1"/>
        <rFont val="Calibri"/>
        <family val="2"/>
        <charset val="238"/>
        <scheme val="minor"/>
      </rPr>
      <t>?</t>
    </r>
  </si>
  <si>
    <t>Czy lokalizacja firmy znajduje się w pobliżu obszarów chronionych ?</t>
  </si>
  <si>
    <t>Czy firma ponosi/poniosła kary/ koszty wynikające z naruszeń przepisów z zakresu ochrony środowiska?</t>
  </si>
  <si>
    <t>Czy firma wypracowała strategię marki ?</t>
  </si>
  <si>
    <t>NAZWA KLIENTA :</t>
  </si>
  <si>
    <t>Czy firma ponosi nakłady na realizację zadań skierowanych na ograniczenie skali emisji CO2 / gazów cieplarnianych?</t>
  </si>
  <si>
    <t>Czy firma ponosi nakłady w zakresie minimalizacji wytwarzania lub recyklingu i utylizacji odpadów?</t>
  </si>
  <si>
    <t>Czy firma stosuje system zapobiegania wytwarzaniu odpadów?</t>
  </si>
  <si>
    <t>BIORÓŻNORODNOŚĆ I ZANIECZYSZCZENIE ŚRODOWISKA</t>
  </si>
  <si>
    <t>Czy działalność firmy ma negatywny wpływ na degradację środowiska naturalnego?</t>
  </si>
  <si>
    <t>Czy firma czyni nakłady na wprowadzenie na rynek produktów/usług adresujących kwestię oddziaływania środowiskowego (np. podlegających recyklingowi)?</t>
  </si>
  <si>
    <t>Czy produkty/usługi firmy są oparte na technologii sprzyjającej ochronie środowiska lub ekoinnowacyjne? (ulegają biodegradacji, wykorzystują mniej energii generując podobne efekty )</t>
  </si>
  <si>
    <t>Czy firma posiada programy rozwojowe dla pracowników?</t>
  </si>
  <si>
    <t>szkolenia, rozwój i standardów pracy</t>
  </si>
  <si>
    <t>Czy występowały przypadki zgłaszania spraw do sądu pracy w ostatnich 2 latach?</t>
  </si>
  <si>
    <t>Czy firma ponosi nakłady w zakresie minimalizacji degradacji środowiska naturalnego?</t>
  </si>
  <si>
    <t>TAK</t>
  </si>
  <si>
    <t>NIE DOTYCZY</t>
  </si>
  <si>
    <t>Czy firma posiada / wprowadza  program zarządzania ryzykiem nadużyć?</t>
  </si>
  <si>
    <t>NIE</t>
  </si>
  <si>
    <t>Czy na firmę nałożono kary, m.in. za działania antykonkurencyjne lub monopolistyczne w okresie ostatnich 2 lat?</t>
  </si>
  <si>
    <t xml:space="preserve">ŁĄCZNA OCENA RYZYKA CZYNNIKÓW ESG </t>
  </si>
  <si>
    <t>marka / reklama</t>
  </si>
  <si>
    <t xml:space="preserve">indywidualna ocena </t>
  </si>
  <si>
    <t xml:space="preserve">KOMENTARZ DO OCENY CZYNNIKÓW ŚRODOWISKOWYCH </t>
  </si>
  <si>
    <t>KOMENTARZ DO OCENY CZYNNIKÓW ESG (o ile dotyczy)</t>
  </si>
  <si>
    <t>Data:</t>
  </si>
  <si>
    <t>Sporządził:</t>
  </si>
  <si>
    <t>data wypełnienia</t>
  </si>
  <si>
    <t>WYSOKIE RYZYKO</t>
  </si>
  <si>
    <t>Czy Gospodarstwo ponosi nakłady w zakresie minimalizacji degradacji środowiska naturalnego?</t>
  </si>
  <si>
    <t xml:space="preserve">Czy działalność Gospodarstwa dotyczy przedsięwzięć wymagających sporządzenia raportu o oddziaływaniu na środowisko? </t>
  </si>
  <si>
    <t>Czy lokalizacja Gospodarstwa znajduje się na obszarach objętych formami ochrony przyrody lub w otulinach form ochrony przyrody ?</t>
  </si>
  <si>
    <t>Czy lokalizacja firmy znajduje się na obszarach objętych formami ochrony przyrody lub w otulinach form ochrony przyrody ?</t>
  </si>
  <si>
    <t>Czy Gospodarstwo prowadzi wypalanie roślinności?</t>
  </si>
  <si>
    <t>Czy Gospodarstwo minimalizuje skutki intensywnej produkcji rolnej , w tym stosuje wielogatunkowy płodozmian, stosuje poplony lub wdraża programy rolnośrodowiskowe?</t>
  </si>
  <si>
    <t>Czy Gospodarstwo stosuje segregację odpadów?</t>
  </si>
  <si>
    <t>Czy Gospodarstwo prowadzi recykling organiczny : kompostowanie, produkcja biogazu z odpadów organicznych?</t>
  </si>
  <si>
    <t>Czy Gospodarstwo przechowuje nawozy naturalne w postaci płynnej i stałej w szczelnych zbiornikach lub na nieprzepuszczalnych płytach, zabezpieczonych przed przenikaniem wycieku do gruntu,  z  odprowadzeniem do szczelnych zbiorników?</t>
  </si>
  <si>
    <t>Czy Gospodarstwo prowadzi intensywną produkcję rolną , prowadzącą do nasilenia erozji gleb i/lub zanieczyszczenia wód?</t>
  </si>
  <si>
    <t xml:space="preserve">Czy Gospodarstwo stosuje środki ochrony roślin zgodnie z obowiązującymi przepisami? </t>
  </si>
  <si>
    <t xml:space="preserve">Czy Gospodarstwo przechowuje i unieszkodliwia środki ochrony roślin w sposób niestwarzający zagrożenia dla zdrowia ludzi, zwierząt oraz dla środowiska? </t>
  </si>
  <si>
    <r>
      <t>Czy działalność Gospodarstwa jest istotnie zależna od zużycia wody? (pobór wody jest wyższy niż  5 m</t>
    </r>
    <r>
      <rPr>
        <vertAlign val="superscript"/>
        <sz val="11"/>
        <color theme="1"/>
        <rFont val="Calibri"/>
        <family val="2"/>
        <charset val="238"/>
        <scheme val="minor"/>
      </rPr>
      <t>3</t>
    </r>
    <r>
      <rPr>
        <sz val="11"/>
        <color theme="1"/>
        <rFont val="Calibri"/>
        <family val="2"/>
        <charset val="238"/>
        <scheme val="minor"/>
      </rPr>
      <t xml:space="preserve"> na dobę)</t>
    </r>
  </si>
  <si>
    <t>Czy Gospodarstwo wykorzystujące rolniczo ścieki posiada plan nawożenia ściekami, kopię pozwolenia wodnoprawnego oraz wyniki analiz gleby?</t>
  </si>
  <si>
    <t>Czy działalność Gospodarstwa ma negatywny wpływ na degradację środowiska naturalnego?</t>
  </si>
  <si>
    <t>Czy Gospodarstwo ponosi/poniosło kary/ koszty wynikające z naruszeń przepisów z zakresu ochrony środowiska, w tym kary podwyższenia opłaty za brak pozwoleń w zakresie wprowadzania do powietrza gazu lub pyłów oraz poboru wody, wprowadzania ścieków do wód lub ziemi?</t>
  </si>
  <si>
    <t>Czy działalność Gospodarstwa jest uciążliwa dla sąsiedztwa np. ze względu na hałas lub odór z tytułu emisji do powietrza substancji gazowych lub pyłowych pochodzących z intensywnego chowu lub
hodowli zwierząt, tj.: amoniaku, siarkowodoru, metanu, dwutlenku węgla; pyłu ze ściółki, magazynów mieszalni pasz, suszarni zbóż?</t>
  </si>
  <si>
    <t xml:space="preserve">data oceny </t>
  </si>
  <si>
    <t>Czy obecnie toczą się postępowania, dotyczących ochrony środowiska, które mogą skutkować nałożeniem kary przez uprawnione instytucje?</t>
  </si>
  <si>
    <t>Czy obecnie toczą się postępowania dotyczące ochrony środowiska, które mogą skutkować nałożeniem kary przez uprawnione instytucje?</t>
  </si>
  <si>
    <t>Załącznik nr W16</t>
  </si>
  <si>
    <t>Załącznik nr 4 do Uchwały nr 80/2021 Zarządu BS Olecko z dnia 2021-06-28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</si>
</sst>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charset val="238"/>
      <scheme val="minor"/>
    </font>
    <font>
      <vertAlign val="subscript"/>
      <sz val="11"/>
      <color theme="1"/>
      <name val="Calibri"/>
      <family val="2"/>
      <charset val="238"/>
      <scheme val="minor"/>
    </font>
    <font>
      <b/>
      <sz val="11"/>
      <color theme="1"/>
      <name val="Calibri"/>
      <family val="2"/>
      <charset val="238"/>
      <scheme val="minor"/>
    </font>
    <font>
      <sz val="9"/>
      <color indexed="81"/>
      <name val="Tahoma"/>
      <family val="2"/>
      <charset val="238"/>
    </font>
    <font>
      <sz val="10"/>
      <color theme="1"/>
      <name val="Calibri"/>
      <family val="2"/>
      <charset val="238"/>
      <scheme val="minor"/>
    </font>
    <font>
      <i/>
      <sz val="11"/>
      <color theme="1"/>
      <name val="Calibri"/>
      <family val="2"/>
      <charset val="238"/>
      <scheme val="minor"/>
    </font>
    <font>
      <sz val="9"/>
      <color indexed="81"/>
      <name val="Tahoma"/>
      <charset val="1"/>
    </font>
    <font>
      <b/>
      <sz val="12"/>
      <color theme="1"/>
      <name val="Calibri"/>
      <family val="2"/>
      <charset val="238"/>
      <scheme val="minor"/>
    </font>
    <font>
      <b/>
      <sz val="14"/>
      <color theme="1"/>
      <name val="Calibri"/>
      <family val="2"/>
      <charset val="238"/>
      <scheme val="minor"/>
    </font>
    <font>
      <b/>
      <sz val="16"/>
      <color theme="1"/>
      <name val="Calibri"/>
      <family val="2"/>
      <charset val="238"/>
      <scheme val="minor"/>
    </font>
    <font>
      <vertAlign val="superscript"/>
      <sz val="11"/>
      <color theme="1"/>
      <name val="Calibri"/>
      <family val="2"/>
      <charset val="238"/>
      <scheme val="minor"/>
    </font>
    <font>
      <i/>
      <sz val="9"/>
      <color indexed="81"/>
      <name val="Tahoma"/>
      <family val="2"/>
      <charset val="238"/>
    </font>
    <font>
      <i/>
      <sz val="11"/>
      <color rgb="FFFF0000"/>
      <name val="Calibri"/>
      <family val="2"/>
      <charset val="238"/>
      <scheme val="minor"/>
    </font>
  </fonts>
  <fills count="9">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CC00"/>
        <bgColor indexed="64"/>
      </patternFill>
    </fill>
    <fill>
      <patternFill patternType="solid">
        <fgColor theme="4" tint="0.59999389629810485"/>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0">
    <xf numFmtId="0" fontId="0" fillId="0" borderId="0" xfId="0"/>
    <xf numFmtId="0" fontId="0" fillId="2" borderId="1" xfId="0" applyFill="1" applyBorder="1" applyAlignment="1">
      <alignment vertical="center" wrapText="1"/>
    </xf>
    <xf numFmtId="0" fontId="0" fillId="0" borderId="1" xfId="0" applyFill="1" applyBorder="1" applyAlignment="1">
      <alignment vertical="center" wrapText="1"/>
    </xf>
    <xf numFmtId="0" fontId="0" fillId="3" borderId="1" xfId="0" applyFill="1" applyBorder="1" applyAlignment="1">
      <alignment vertical="center" wrapText="1"/>
    </xf>
    <xf numFmtId="0" fontId="0" fillId="2" borderId="4" xfId="0" applyFill="1" applyBorder="1" applyAlignment="1">
      <alignment vertical="center" wrapText="1"/>
    </xf>
    <xf numFmtId="0" fontId="0" fillId="2" borderId="4" xfId="0"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right" vertical="center" wrapText="1"/>
    </xf>
    <xf numFmtId="0" fontId="0" fillId="3" borderId="5" xfId="0" applyFill="1" applyBorder="1" applyAlignment="1">
      <alignment vertical="center" wrapText="1"/>
    </xf>
    <xf numFmtId="0" fontId="0" fillId="0" borderId="0" xfId="0" applyAlignment="1">
      <alignment horizontal="center" vertical="center"/>
    </xf>
    <xf numFmtId="0" fontId="0" fillId="2" borderId="7" xfId="0" applyFill="1" applyBorder="1" applyAlignment="1">
      <alignment vertical="center" wrapText="1"/>
    </xf>
    <xf numFmtId="0" fontId="0" fillId="0" borderId="6" xfId="0" applyFill="1" applyBorder="1" applyAlignment="1">
      <alignment vertical="center" wrapText="1"/>
    </xf>
    <xf numFmtId="0" fontId="0" fillId="2" borderId="6" xfId="0" applyFill="1" applyBorder="1" applyAlignment="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0" borderId="1" xfId="0" applyBorder="1" applyAlignment="1">
      <alignment horizontal="center" vertical="center"/>
    </xf>
    <xf numFmtId="0" fontId="5" fillId="0" borderId="0" xfId="0" applyFont="1" applyAlignment="1">
      <alignment horizontal="right" vertical="center" wrapText="1"/>
    </xf>
    <xf numFmtId="0" fontId="0" fillId="4" borderId="0" xfId="0" applyFill="1"/>
    <xf numFmtId="0" fontId="0" fillId="5" borderId="0" xfId="0" applyFill="1"/>
    <xf numFmtId="0" fontId="0" fillId="2" borderId="1" xfId="0" applyFill="1" applyBorder="1" applyAlignment="1">
      <alignment horizontal="center" vertical="center"/>
    </xf>
    <xf numFmtId="0" fontId="0" fillId="6" borderId="0" xfId="0" applyFill="1"/>
    <xf numFmtId="0" fontId="0" fillId="7" borderId="0" xfId="0" applyFill="1"/>
    <xf numFmtId="0" fontId="2" fillId="8" borderId="2" xfId="0" applyFont="1" applyFill="1" applyBorder="1" applyAlignment="1">
      <alignment vertical="center" wrapText="1"/>
    </xf>
    <xf numFmtId="0" fontId="2" fillId="8" borderId="2" xfId="0" applyFont="1" applyFill="1" applyBorder="1" applyAlignment="1">
      <alignment horizontal="center" vertical="center" wrapText="1"/>
    </xf>
    <xf numFmtId="0" fontId="2" fillId="4" borderId="9" xfId="0" applyFont="1" applyFill="1" applyBorder="1" applyAlignment="1">
      <alignment vertical="center" wrapText="1"/>
    </xf>
    <xf numFmtId="0" fontId="2" fillId="8" borderId="9" xfId="0" applyFont="1" applyFill="1" applyBorder="1" applyAlignment="1">
      <alignment horizontal="center" vertical="center" wrapText="1"/>
    </xf>
    <xf numFmtId="0" fontId="2" fillId="8" borderId="9" xfId="0" applyFont="1" applyFill="1" applyBorder="1" applyAlignment="1">
      <alignment vertical="center" wrapText="1"/>
    </xf>
    <xf numFmtId="0" fontId="8" fillId="0" borderId="1" xfId="0" applyFont="1" applyBorder="1" applyAlignment="1">
      <alignment horizontal="center" vertical="center" wrapText="1"/>
    </xf>
    <xf numFmtId="9" fontId="2" fillId="4" borderId="1" xfId="0" applyNumberFormat="1" applyFont="1" applyFill="1" applyBorder="1" applyAlignment="1">
      <alignment horizontal="center" vertical="center"/>
    </xf>
    <xf numFmtId="9" fontId="2" fillId="4" borderId="1" xfId="0" applyNumberFormat="1" applyFont="1" applyFill="1" applyBorder="1" applyAlignment="1">
      <alignment horizontal="center"/>
    </xf>
    <xf numFmtId="0" fontId="8" fillId="0" borderId="1" xfId="0" applyFont="1" applyBorder="1" applyAlignment="1">
      <alignment horizontal="left" vertical="center" wrapText="1"/>
    </xf>
    <xf numFmtId="0" fontId="2" fillId="4" borderId="10" xfId="0" applyFont="1" applyFill="1" applyBorder="1" applyAlignment="1">
      <alignment vertical="center" wrapText="1"/>
    </xf>
    <xf numFmtId="0" fontId="2" fillId="8" borderId="10" xfId="0" applyFont="1" applyFill="1" applyBorder="1" applyAlignment="1">
      <alignment horizontal="center" vertical="center" wrapText="1"/>
    </xf>
    <xf numFmtId="9" fontId="0" fillId="0" borderId="0" xfId="0" applyNumberFormat="1"/>
    <xf numFmtId="9" fontId="0" fillId="0" borderId="0" xfId="0" applyNumberFormat="1" applyAlignment="1">
      <alignment horizontal="center" vertical="center"/>
    </xf>
    <xf numFmtId="0" fontId="8" fillId="2" borderId="1" xfId="0" applyFont="1" applyFill="1" applyBorder="1" applyAlignment="1">
      <alignment horizontal="left" vertical="center" wrapText="1"/>
    </xf>
    <xf numFmtId="0" fontId="2" fillId="8" borderId="9"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164" fontId="0" fillId="0" borderId="1" xfId="0" applyNumberFormat="1" applyBorder="1" applyAlignment="1">
      <alignment horizontal="center" vertical="center"/>
    </xf>
    <xf numFmtId="0" fontId="0" fillId="2" borderId="1" xfId="0" applyFill="1" applyBorder="1" applyAlignment="1">
      <alignment vertical="center"/>
    </xf>
    <xf numFmtId="0" fontId="0" fillId="3" borderId="1" xfId="0" applyFill="1" applyBorder="1" applyAlignment="1">
      <alignment horizontal="left" vertical="center" wrapText="1"/>
    </xf>
    <xf numFmtId="0" fontId="0" fillId="2" borderId="1" xfId="0" applyFill="1" applyBorder="1" applyAlignment="1">
      <alignment wrapText="1"/>
    </xf>
    <xf numFmtId="0" fontId="0" fillId="0" borderId="0" xfId="0" applyBorder="1"/>
    <xf numFmtId="1" fontId="0" fillId="7" borderId="0" xfId="0" applyNumberFormat="1" applyFill="1"/>
    <xf numFmtId="0" fontId="0" fillId="7" borderId="5" xfId="0" applyFill="1" applyBorder="1"/>
    <xf numFmtId="0" fontId="0" fillId="0" borderId="1" xfId="0" applyFont="1" applyFill="1" applyBorder="1" applyAlignment="1">
      <alignment vertical="center" wrapText="1"/>
    </xf>
    <xf numFmtId="0" fontId="2" fillId="4" borderId="2" xfId="0" applyFont="1" applyFill="1" applyBorder="1" applyAlignment="1">
      <alignment vertical="center" wrapText="1"/>
    </xf>
    <xf numFmtId="0" fontId="8" fillId="0" borderId="1" xfId="0" applyFont="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center"/>
    </xf>
    <xf numFmtId="0" fontId="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164" fontId="9" fillId="0" borderId="1" xfId="0" applyNumberFormat="1" applyFont="1" applyBorder="1" applyAlignment="1">
      <alignment horizontal="center" wrapText="1"/>
    </xf>
    <xf numFmtId="164" fontId="8" fillId="0" borderId="1" xfId="0" applyNumberFormat="1" applyFont="1" applyBorder="1" applyAlignment="1">
      <alignment horizontal="center" vertical="center" wrapText="1"/>
    </xf>
    <xf numFmtId="0" fontId="0" fillId="3" borderId="6" xfId="0" applyFill="1" applyBorder="1" applyAlignment="1">
      <alignment horizontal="left" vertical="center" wrapText="1"/>
    </xf>
    <xf numFmtId="0" fontId="0" fillId="2" borderId="5" xfId="0" applyFill="1" applyBorder="1" applyAlignment="1">
      <alignment horizontal="center" vertical="center" wrapText="1"/>
    </xf>
    <xf numFmtId="0" fontId="2" fillId="8" borderId="1" xfId="0" applyFont="1" applyFill="1" applyBorder="1" applyAlignment="1">
      <alignment horizontal="center" vertical="center" wrapText="1"/>
    </xf>
    <xf numFmtId="10" fontId="0" fillId="0" borderId="0" xfId="0" applyNumberFormat="1"/>
    <xf numFmtId="0" fontId="2" fillId="0" borderId="3" xfId="0" applyFont="1" applyBorder="1" applyAlignment="1">
      <alignment horizontal="center" vertical="center" wrapText="1"/>
    </xf>
    <xf numFmtId="10" fontId="0" fillId="0" borderId="0" xfId="0" applyNumberFormat="1" applyAlignment="1">
      <alignment vertical="center"/>
    </xf>
    <xf numFmtId="0" fontId="12" fillId="0" borderId="0" xfId="0" applyFont="1" applyFill="1" applyAlignment="1">
      <alignment wrapText="1"/>
    </xf>
    <xf numFmtId="10" fontId="2" fillId="0" borderId="13" xfId="0" applyNumberFormat="1" applyFont="1" applyFill="1" applyBorder="1" applyAlignment="1">
      <alignment horizontal="center" vertical="center"/>
    </xf>
    <xf numFmtId="10" fontId="2" fillId="0" borderId="13" xfId="0" applyNumberFormat="1" applyFont="1" applyBorder="1"/>
    <xf numFmtId="0" fontId="0" fillId="4" borderId="1" xfId="0" applyNumberFormat="1" applyFill="1" applyBorder="1"/>
    <xf numFmtId="0" fontId="5" fillId="0" borderId="0" xfId="0" applyFont="1"/>
    <xf numFmtId="0" fontId="5" fillId="0" borderId="0" xfId="0" applyFont="1" applyAlignment="1">
      <alignment horizontal="right" vertical="center" wrapText="1"/>
    </xf>
    <xf numFmtId="0" fontId="2" fillId="4" borderId="9" xfId="0" applyFont="1" applyFill="1" applyBorder="1" applyAlignment="1">
      <alignment vertical="center" wrapText="1"/>
    </xf>
    <xf numFmtId="0" fontId="2" fillId="0" borderId="11" xfId="0" applyFont="1" applyBorder="1" applyAlignment="1">
      <alignment vertical="center" wrapText="1"/>
    </xf>
    <xf numFmtId="0" fontId="2" fillId="4" borderId="2" xfId="0" applyFont="1" applyFill="1" applyBorder="1" applyAlignment="1">
      <alignment vertical="center" wrapText="1"/>
    </xf>
    <xf numFmtId="0" fontId="2" fillId="0" borderId="3" xfId="0" applyFont="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0" fillId="0" borderId="0" xfId="0" applyAlignment="1"/>
    <xf numFmtId="0" fontId="2" fillId="4" borderId="10" xfId="0" applyFont="1" applyFill="1" applyBorder="1" applyAlignment="1">
      <alignment vertical="center" wrapText="1"/>
    </xf>
    <xf numFmtId="0" fontId="2" fillId="0" borderId="12" xfId="0" applyFont="1" applyBorder="1" applyAlignment="1">
      <alignment vertical="center" wrapText="1"/>
    </xf>
  </cellXfs>
  <cellStyles count="1">
    <cellStyle name="Normalny" xfId="0" builtinId="0"/>
  </cellStyles>
  <dxfs count="203">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33CC33"/>
        </patternFill>
      </fill>
    </dxf>
    <dxf>
      <fill>
        <patternFill>
          <bgColor rgb="FFFFFF00"/>
        </patternFill>
      </fill>
    </dxf>
    <dxf>
      <fill>
        <patternFill>
          <bgColor rgb="FFFF0000"/>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33CC33"/>
        </patternFill>
      </fill>
    </dxf>
    <dxf>
      <fill>
        <patternFill>
          <bgColor rgb="FFFFFF00"/>
        </patternFill>
      </fill>
    </dxf>
    <dxf>
      <fill>
        <patternFill>
          <bgColor rgb="FFFF0000"/>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FF00"/>
        </patternFill>
      </fill>
    </dxf>
    <dxf>
      <fill>
        <patternFill>
          <bgColor rgb="FF33CC33"/>
        </patternFill>
      </fill>
    </dxf>
    <dxf>
      <fill>
        <patternFill>
          <bgColor rgb="FFFF0000"/>
        </patternFill>
      </fill>
    </dxf>
  </dxfs>
  <tableStyles count="0" defaultTableStyle="TableStyleMedium2" defaultPivotStyle="PivotStyleLight16"/>
  <colors>
    <mruColors>
      <color rgb="FFCCFFCC"/>
      <color rgb="FF2F75B5"/>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4"/>
  <sheetViews>
    <sheetView tabSelected="1" view="pageBreakPreview" zoomScale="60" zoomScaleNormal="110" workbookViewId="0">
      <selection activeCell="G6" sqref="G6"/>
    </sheetView>
  </sheetViews>
  <sheetFormatPr defaultRowHeight="15" x14ac:dyDescent="0.25"/>
  <cols>
    <col min="1" max="1" width="2.7109375" customWidth="1"/>
    <col min="2" max="2" width="83.28515625" customWidth="1"/>
    <col min="3" max="3" width="19.42578125" customWidth="1"/>
  </cols>
  <sheetData>
    <row r="1" spans="2:3" x14ac:dyDescent="0.25">
      <c r="B1" s="68" t="s">
        <v>84</v>
      </c>
    </row>
    <row r="2" spans="2:3" x14ac:dyDescent="0.25">
      <c r="B2" s="69" t="s">
        <v>83</v>
      </c>
      <c r="C2" s="69"/>
    </row>
    <row r="3" spans="2:3" x14ac:dyDescent="0.25">
      <c r="B3" s="44" t="s">
        <v>37</v>
      </c>
      <c r="C3" s="40" t="s">
        <v>61</v>
      </c>
    </row>
    <row r="4" spans="2:3" ht="51" customHeight="1" x14ac:dyDescent="0.25">
      <c r="B4" s="38"/>
      <c r="C4" s="38"/>
    </row>
    <row r="5" spans="2:3" ht="15.75" thickBot="1" x14ac:dyDescent="0.3">
      <c r="B5" s="70" t="s">
        <v>0</v>
      </c>
      <c r="C5" s="71"/>
    </row>
    <row r="6" spans="2:3" x14ac:dyDescent="0.25">
      <c r="B6" s="4" t="s">
        <v>1</v>
      </c>
      <c r="C6" s="5"/>
    </row>
    <row r="7" spans="2:3" x14ac:dyDescent="0.25">
      <c r="B7" s="2" t="s">
        <v>3</v>
      </c>
      <c r="C7" s="6" t="s">
        <v>49</v>
      </c>
    </row>
    <row r="8" spans="2:3" x14ac:dyDescent="0.25">
      <c r="B8" s="2" t="s">
        <v>4</v>
      </c>
      <c r="C8" s="6" t="s">
        <v>52</v>
      </c>
    </row>
    <row r="9" spans="2:3" x14ac:dyDescent="0.25">
      <c r="B9" s="2" t="s">
        <v>5</v>
      </c>
      <c r="C9" s="6" t="s">
        <v>52</v>
      </c>
    </row>
    <row r="10" spans="2:3" ht="18" x14ac:dyDescent="0.25">
      <c r="B10" s="1" t="s">
        <v>2</v>
      </c>
      <c r="C10" s="7"/>
    </row>
    <row r="11" spans="2:3" ht="18" x14ac:dyDescent="0.25">
      <c r="B11" s="2" t="s">
        <v>33</v>
      </c>
      <c r="C11" s="6" t="s">
        <v>52</v>
      </c>
    </row>
    <row r="12" spans="2:3" ht="30" x14ac:dyDescent="0.25">
      <c r="B12" s="2" t="s">
        <v>38</v>
      </c>
      <c r="C12" s="6" t="s">
        <v>50</v>
      </c>
    </row>
    <row r="13" spans="2:3" x14ac:dyDescent="0.25">
      <c r="B13" s="1" t="s">
        <v>6</v>
      </c>
      <c r="C13" s="7"/>
    </row>
    <row r="14" spans="2:3" x14ac:dyDescent="0.25">
      <c r="B14" s="2" t="s">
        <v>13</v>
      </c>
      <c r="C14" s="6" t="s">
        <v>52</v>
      </c>
    </row>
    <row r="15" spans="2:3" ht="15" customHeight="1" x14ac:dyDescent="0.25">
      <c r="B15" s="2" t="s">
        <v>7</v>
      </c>
      <c r="C15" s="6" t="s">
        <v>50</v>
      </c>
    </row>
    <row r="16" spans="2:3" ht="17.45" customHeight="1" x14ac:dyDescent="0.25">
      <c r="B16" s="2" t="s">
        <v>9</v>
      </c>
      <c r="C16" s="6" t="s">
        <v>50</v>
      </c>
    </row>
    <row r="17" spans="2:3" x14ac:dyDescent="0.25">
      <c r="B17" s="1" t="s">
        <v>10</v>
      </c>
      <c r="C17" s="7"/>
    </row>
    <row r="18" spans="2:3" x14ac:dyDescent="0.25">
      <c r="B18" s="2" t="s">
        <v>40</v>
      </c>
      <c r="C18" s="6" t="s">
        <v>49</v>
      </c>
    </row>
    <row r="19" spans="2:3" ht="21" customHeight="1" x14ac:dyDescent="0.25">
      <c r="B19" s="2" t="s">
        <v>11</v>
      </c>
      <c r="C19" s="6" t="s">
        <v>49</v>
      </c>
    </row>
    <row r="20" spans="2:3" ht="27" customHeight="1" x14ac:dyDescent="0.25">
      <c r="B20" s="2" t="s">
        <v>39</v>
      </c>
      <c r="C20" s="6" t="s">
        <v>49</v>
      </c>
    </row>
    <row r="21" spans="2:3" ht="20.45" customHeight="1" x14ac:dyDescent="0.25">
      <c r="B21" s="2" t="s">
        <v>12</v>
      </c>
      <c r="C21" s="6" t="s">
        <v>49</v>
      </c>
    </row>
    <row r="22" spans="2:3" x14ac:dyDescent="0.25">
      <c r="B22" s="1" t="s">
        <v>41</v>
      </c>
      <c r="C22" s="7"/>
    </row>
    <row r="23" spans="2:3" ht="30" x14ac:dyDescent="0.25">
      <c r="B23" s="2" t="s">
        <v>66</v>
      </c>
      <c r="C23" s="6" t="s">
        <v>49</v>
      </c>
    </row>
    <row r="24" spans="2:3" x14ac:dyDescent="0.25">
      <c r="B24" s="2" t="s">
        <v>42</v>
      </c>
      <c r="C24" s="6" t="s">
        <v>50</v>
      </c>
    </row>
    <row r="25" spans="2:3" x14ac:dyDescent="0.25">
      <c r="B25" s="2" t="s">
        <v>48</v>
      </c>
      <c r="C25" s="6" t="s">
        <v>50</v>
      </c>
    </row>
    <row r="26" spans="2:3" ht="30" x14ac:dyDescent="0.25">
      <c r="B26" s="3" t="s">
        <v>8</v>
      </c>
      <c r="C26" s="6" t="s">
        <v>50</v>
      </c>
    </row>
    <row r="27" spans="2:3" ht="30" x14ac:dyDescent="0.25">
      <c r="B27" s="3" t="s">
        <v>35</v>
      </c>
      <c r="C27" s="6" t="s">
        <v>49</v>
      </c>
    </row>
    <row r="28" spans="2:3" ht="30" x14ac:dyDescent="0.25">
      <c r="B28" s="3" t="s">
        <v>82</v>
      </c>
      <c r="C28" s="6" t="s">
        <v>49</v>
      </c>
    </row>
    <row r="29" spans="2:3" x14ac:dyDescent="0.25">
      <c r="B29" s="1" t="s">
        <v>15</v>
      </c>
      <c r="C29" s="7"/>
    </row>
    <row r="30" spans="2:3" ht="45" x14ac:dyDescent="0.25">
      <c r="B30" s="3" t="s">
        <v>44</v>
      </c>
      <c r="C30" s="6" t="s">
        <v>50</v>
      </c>
    </row>
    <row r="31" spans="2:3" ht="30.75" thickBot="1" x14ac:dyDescent="0.3">
      <c r="B31" s="9" t="s">
        <v>43</v>
      </c>
      <c r="C31" s="6" t="s">
        <v>50</v>
      </c>
    </row>
    <row r="32" spans="2:3" ht="15.75" thickBot="1" x14ac:dyDescent="0.3">
      <c r="B32" s="72" t="s">
        <v>16</v>
      </c>
      <c r="C32" s="73"/>
    </row>
    <row r="33" spans="2:3" ht="20.45" customHeight="1" x14ac:dyDescent="0.25">
      <c r="B33" s="4" t="s">
        <v>46</v>
      </c>
      <c r="C33" s="5"/>
    </row>
    <row r="34" spans="2:3" x14ac:dyDescent="0.25">
      <c r="B34" s="3" t="s">
        <v>45</v>
      </c>
      <c r="C34" s="6" t="s">
        <v>52</v>
      </c>
    </row>
    <row r="35" spans="2:3" x14ac:dyDescent="0.25">
      <c r="B35" s="1" t="s">
        <v>18</v>
      </c>
      <c r="C35" s="7"/>
    </row>
    <row r="36" spans="2:3" x14ac:dyDescent="0.25">
      <c r="B36" s="3" t="s">
        <v>26</v>
      </c>
      <c r="C36" s="6" t="s">
        <v>49</v>
      </c>
    </row>
    <row r="37" spans="2:3" x14ac:dyDescent="0.25">
      <c r="B37" s="1" t="s">
        <v>17</v>
      </c>
      <c r="C37" s="7"/>
    </row>
    <row r="38" spans="2:3" x14ac:dyDescent="0.25">
      <c r="B38" s="3" t="s">
        <v>27</v>
      </c>
      <c r="C38" s="6" t="s">
        <v>49</v>
      </c>
    </row>
    <row r="39" spans="2:3" x14ac:dyDescent="0.25">
      <c r="B39" s="1" t="s">
        <v>19</v>
      </c>
      <c r="C39" s="7"/>
    </row>
    <row r="40" spans="2:3" x14ac:dyDescent="0.25">
      <c r="B40" s="3" t="s">
        <v>47</v>
      </c>
      <c r="C40" s="6" t="s">
        <v>49</v>
      </c>
    </row>
    <row r="41" spans="2:3" x14ac:dyDescent="0.25">
      <c r="B41" s="1" t="s">
        <v>20</v>
      </c>
      <c r="C41" s="7"/>
    </row>
    <row r="42" spans="2:3" ht="15.75" thickBot="1" x14ac:dyDescent="0.3">
      <c r="B42" s="3" t="s">
        <v>28</v>
      </c>
      <c r="C42" s="6" t="s">
        <v>50</v>
      </c>
    </row>
    <row r="43" spans="2:3" ht="15.75" thickBot="1" x14ac:dyDescent="0.3">
      <c r="B43" s="72" t="s">
        <v>21</v>
      </c>
      <c r="C43" s="73"/>
    </row>
    <row r="44" spans="2:3" x14ac:dyDescent="0.25">
      <c r="B44" s="1" t="s">
        <v>22</v>
      </c>
      <c r="C44" s="7"/>
    </row>
    <row r="45" spans="2:3" x14ac:dyDescent="0.25">
      <c r="B45" s="3" t="s">
        <v>29</v>
      </c>
      <c r="C45" s="6" t="s">
        <v>49</v>
      </c>
    </row>
    <row r="46" spans="2:3" x14ac:dyDescent="0.25">
      <c r="B46" s="1" t="s">
        <v>23</v>
      </c>
      <c r="C46" s="7"/>
    </row>
    <row r="47" spans="2:3" x14ac:dyDescent="0.25">
      <c r="B47" s="3" t="s">
        <v>51</v>
      </c>
      <c r="C47" s="6" t="s">
        <v>49</v>
      </c>
    </row>
    <row r="48" spans="2:3" x14ac:dyDescent="0.25">
      <c r="B48" s="1" t="s">
        <v>24</v>
      </c>
      <c r="C48" s="7"/>
    </row>
    <row r="49" spans="2:3" x14ac:dyDescent="0.25">
      <c r="B49" s="3" t="s">
        <v>30</v>
      </c>
      <c r="C49" s="6" t="s">
        <v>49</v>
      </c>
    </row>
    <row r="50" spans="2:3" ht="45" x14ac:dyDescent="0.25">
      <c r="B50" s="3" t="s">
        <v>31</v>
      </c>
      <c r="C50" s="6" t="s">
        <v>49</v>
      </c>
    </row>
    <row r="51" spans="2:3" x14ac:dyDescent="0.25">
      <c r="B51" s="1" t="s">
        <v>25</v>
      </c>
      <c r="C51" s="7"/>
    </row>
    <row r="52" spans="2:3" x14ac:dyDescent="0.25">
      <c r="B52" s="3" t="s">
        <v>36</v>
      </c>
      <c r="C52" s="6" t="s">
        <v>50</v>
      </c>
    </row>
    <row r="53" spans="2:3" x14ac:dyDescent="0.25">
      <c r="B53" s="3" t="s">
        <v>32</v>
      </c>
      <c r="C53" s="6" t="s">
        <v>49</v>
      </c>
    </row>
    <row r="54" spans="2:3" ht="30" x14ac:dyDescent="0.25">
      <c r="B54" s="3" t="s">
        <v>53</v>
      </c>
      <c r="C54" s="6" t="s">
        <v>49</v>
      </c>
    </row>
  </sheetData>
  <mergeCells count="4">
    <mergeCell ref="B2:C2"/>
    <mergeCell ref="B5:C5"/>
    <mergeCell ref="B32:C32"/>
    <mergeCell ref="B43:C43"/>
  </mergeCells>
  <dataValidations count="3">
    <dataValidation type="list" allowBlank="1" showInputMessage="1" showErrorMessage="1" sqref="C5:C6" xr:uid="{00000000-0002-0000-0000-000000000000}">
      <formula1>#REF!</formula1>
    </dataValidation>
    <dataValidation type="list" allowBlank="1" showInputMessage="1" showErrorMessage="1" sqref="C52:C53 C12 C15:C16 C42:C43 C24:C26 C30:C32 C8 C18 C20:C21" xr:uid="{00000000-0002-0000-0000-000001000000}">
      <formula1>"TAK,NIE,NIE DOTYCZY"</formula1>
    </dataValidation>
    <dataValidation type="list" allowBlank="1" showInputMessage="1" showErrorMessage="1" sqref="C54 C11 C14 C9 C27:C28 C34 C36 C38 C40 C45 C47 C49:C50 C19 C7 C23" xr:uid="{00000000-0002-0000-0000-000002000000}">
      <formula1>"TAK,NIE"</formula1>
    </dataValidation>
  </dataValidations>
  <pageMargins left="0.7" right="0.7" top="0.75" bottom="0.75" header="0.3" footer="0.3"/>
  <pageSetup paperSize="9" scale="82" orientation="portrait"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61"/>
  <sheetViews>
    <sheetView zoomScaleNormal="100" workbookViewId="0">
      <selection activeCell="AA7" sqref="AA7"/>
    </sheetView>
  </sheetViews>
  <sheetFormatPr defaultRowHeight="15" x14ac:dyDescent="0.25"/>
  <cols>
    <col min="1" max="1" width="2.7109375" customWidth="1"/>
    <col min="2" max="2" width="83.28515625" customWidth="1"/>
    <col min="3" max="3" width="20" style="10" customWidth="1"/>
    <col min="5" max="15" width="8.85546875" hidden="1" customWidth="1"/>
    <col min="16" max="27" width="8.85546875" customWidth="1"/>
  </cols>
  <sheetData>
    <row r="1" spans="2:16" x14ac:dyDescent="0.25">
      <c r="B1" s="8" t="str">
        <f>'Duży i Średni Przedsiębiorca '!B2:C2</f>
        <v>Załącznik nr W16</v>
      </c>
    </row>
    <row r="2" spans="2:16" x14ac:dyDescent="0.25">
      <c r="B2" s="55" t="s">
        <v>37</v>
      </c>
      <c r="C2" s="16" t="s">
        <v>80</v>
      </c>
    </row>
    <row r="3" spans="2:16" ht="51" customHeight="1" x14ac:dyDescent="0.25">
      <c r="B3" s="50">
        <f>'Duży i Średni Przedsiębiorca '!B4:C4</f>
        <v>0</v>
      </c>
      <c r="C3" s="57"/>
      <c r="O3" s="64"/>
      <c r="P3" s="64"/>
    </row>
    <row r="4" spans="2:16" ht="35.450000000000003" customHeight="1" x14ac:dyDescent="0.25">
      <c r="B4" s="31" t="s">
        <v>54</v>
      </c>
      <c r="C4" s="38" t="str">
        <f>IF(D4&gt;=60%,"MAŁE RYZYKO",IF(D4&lt;30%,"WYSOKIE RYZYKO","ŚREDNIE RYZYKO"))</f>
        <v>ŚREDNIE RYZYKO</v>
      </c>
      <c r="D4" s="29">
        <f>IF(C33="NIE DOTYCZY",D5*60%+D34*20%+D45*20%,D33*60%+D34*20%+D45*20%)</f>
        <v>0.59285714285714297</v>
      </c>
    </row>
    <row r="5" spans="2:16" ht="15.75" thickBot="1" x14ac:dyDescent="0.3">
      <c r="B5" s="25" t="s">
        <v>0</v>
      </c>
      <c r="C5" s="37" t="str">
        <f>IF(AND(C33="NIE DOTYCZY",D5&gt;=60%),"MAŁE RYZYKO",IF(AND(C33="NIE DOTYCZY",D5&lt;60%,D5&gt;=30%),"ŚREDNIE RYZYKO",IF(AND(C33="NIE DOTYCZY",D5&lt;30%),"WYSOKIE RYZYKO",C33)))</f>
        <v>ŚREDNIE RYZYKO</v>
      </c>
      <c r="D5" s="29">
        <f>E5/F5</f>
        <v>0.58333333333333337</v>
      </c>
      <c r="E5" s="46">
        <f>SUM(E7:E31)</f>
        <v>7</v>
      </c>
      <c r="F5">
        <f>20-SUM(F8:F31)</f>
        <v>12</v>
      </c>
      <c r="I5" s="34"/>
      <c r="M5" s="21"/>
      <c r="N5">
        <v>1</v>
      </c>
    </row>
    <row r="6" spans="2:16" x14ac:dyDescent="0.25">
      <c r="B6" s="11" t="s">
        <v>1</v>
      </c>
      <c r="C6" s="1"/>
      <c r="E6" s="45"/>
      <c r="I6" s="34"/>
      <c r="M6" s="18"/>
      <c r="N6">
        <v>0</v>
      </c>
    </row>
    <row r="7" spans="2:16" x14ac:dyDescent="0.25">
      <c r="B7" s="12" t="s">
        <v>3</v>
      </c>
      <c r="C7" s="16" t="str">
        <f>'Duży i Średni Przedsiębiorca '!C7</f>
        <v>TAK</v>
      </c>
      <c r="E7">
        <f>IF(C7=$M$9,1,0)</f>
        <v>1</v>
      </c>
      <c r="I7" s="34"/>
      <c r="M7" s="19"/>
      <c r="N7">
        <v>-1</v>
      </c>
    </row>
    <row r="8" spans="2:16" x14ac:dyDescent="0.25">
      <c r="B8" s="12" t="s">
        <v>4</v>
      </c>
      <c r="C8" s="16" t="str">
        <f>'Duży i Średni Przedsiębiorca '!C8</f>
        <v>NIE</v>
      </c>
      <c r="E8">
        <f>IF(C8=$M$9,1,0)</f>
        <v>0</v>
      </c>
      <c r="F8">
        <f>IF(C8=$M$13,1,0)</f>
        <v>0</v>
      </c>
    </row>
    <row r="9" spans="2:16" x14ac:dyDescent="0.25">
      <c r="B9" s="12" t="s">
        <v>5</v>
      </c>
      <c r="C9" s="16" t="str">
        <f>'Duży i Średni Przedsiębiorca '!C9</f>
        <v>NIE</v>
      </c>
      <c r="E9">
        <f>IF(C9=$M$9,1,0)</f>
        <v>0</v>
      </c>
      <c r="M9" s="21" t="s">
        <v>49</v>
      </c>
      <c r="N9">
        <v>1</v>
      </c>
    </row>
    <row r="10" spans="2:16" ht="18" x14ac:dyDescent="0.25">
      <c r="B10" s="13" t="s">
        <v>2</v>
      </c>
      <c r="C10" s="1"/>
      <c r="E10" s="45"/>
      <c r="M10" s="19" t="s">
        <v>52</v>
      </c>
      <c r="N10">
        <v>-1</v>
      </c>
    </row>
    <row r="11" spans="2:16" ht="18" x14ac:dyDescent="0.25">
      <c r="B11" s="12" t="s">
        <v>33</v>
      </c>
      <c r="C11" s="16" t="str">
        <f>'Duży i Średni Przedsiębiorca '!C11</f>
        <v>NIE</v>
      </c>
      <c r="E11">
        <f>IF(C11=$M$12,1,0)</f>
        <v>1</v>
      </c>
      <c r="M11" s="19" t="s">
        <v>49</v>
      </c>
      <c r="N11">
        <v>-1</v>
      </c>
    </row>
    <row r="12" spans="2:16" ht="30" x14ac:dyDescent="0.25">
      <c r="B12" s="12" t="s">
        <v>38</v>
      </c>
      <c r="C12" s="16" t="str">
        <f>'Duży i Średni Przedsiębiorca '!C12</f>
        <v>NIE DOTYCZY</v>
      </c>
      <c r="E12">
        <f>IF(C12=$M$9,1,0)</f>
        <v>0</v>
      </c>
      <c r="F12">
        <f t="shared" ref="F12:F31" si="0">IF(C12=$M$13,1,0)</f>
        <v>1</v>
      </c>
      <c r="M12" s="21" t="s">
        <v>52</v>
      </c>
      <c r="N12">
        <v>1</v>
      </c>
    </row>
    <row r="13" spans="2:16" x14ac:dyDescent="0.25">
      <c r="B13" s="13" t="s">
        <v>6</v>
      </c>
      <c r="C13" s="1"/>
      <c r="E13" s="45"/>
      <c r="M13" s="18" t="s">
        <v>50</v>
      </c>
      <c r="N13">
        <v>0</v>
      </c>
    </row>
    <row r="14" spans="2:16" x14ac:dyDescent="0.25">
      <c r="B14" s="12" t="s">
        <v>13</v>
      </c>
      <c r="C14" s="16" t="str">
        <f>'Duży i Średni Przedsiębiorca '!C14</f>
        <v>NIE</v>
      </c>
      <c r="E14">
        <f>IF(C14=$M$12,1,0)</f>
        <v>1</v>
      </c>
    </row>
    <row r="15" spans="2:16" ht="15" customHeight="1" x14ac:dyDescent="0.25">
      <c r="B15" s="12" t="s">
        <v>7</v>
      </c>
      <c r="C15" s="16" t="str">
        <f>'Duży i Średni Przedsiębiorca '!C15</f>
        <v>NIE DOTYCZY</v>
      </c>
      <c r="E15">
        <f>IF(C15=$M$9,1,0)</f>
        <v>0</v>
      </c>
      <c r="F15">
        <f t="shared" si="0"/>
        <v>1</v>
      </c>
    </row>
    <row r="16" spans="2:16" ht="17.45" customHeight="1" x14ac:dyDescent="0.25">
      <c r="B16" s="12" t="s">
        <v>9</v>
      </c>
      <c r="C16" s="16" t="str">
        <f>'Duży i Średni Przedsiębiorca '!C16</f>
        <v>NIE DOTYCZY</v>
      </c>
      <c r="E16">
        <f>IF(C16=$M$9,1,0)</f>
        <v>0</v>
      </c>
      <c r="F16">
        <f t="shared" si="0"/>
        <v>1</v>
      </c>
    </row>
    <row r="17" spans="2:6" x14ac:dyDescent="0.25">
      <c r="B17" s="13" t="s">
        <v>10</v>
      </c>
      <c r="C17" s="1"/>
      <c r="E17" s="45"/>
    </row>
    <row r="18" spans="2:6" x14ac:dyDescent="0.25">
      <c r="B18" s="12" t="s">
        <v>40</v>
      </c>
      <c r="C18" s="16" t="str">
        <f>'Duży i Średni Przedsiębiorca '!C18</f>
        <v>TAK</v>
      </c>
      <c r="E18">
        <f>IF(C18=$M$9,1,0)</f>
        <v>1</v>
      </c>
      <c r="F18">
        <f t="shared" si="0"/>
        <v>0</v>
      </c>
    </row>
    <row r="19" spans="2:6" ht="21" customHeight="1" x14ac:dyDescent="0.25">
      <c r="B19" s="12" t="s">
        <v>11</v>
      </c>
      <c r="C19" s="16" t="str">
        <f>'Duży i Średni Przedsiębiorca '!C19</f>
        <v>TAK</v>
      </c>
      <c r="E19">
        <f t="shared" ref="E19:E21" si="1">IF(C19=$M$9,1,0)</f>
        <v>1</v>
      </c>
      <c r="F19">
        <f t="shared" si="0"/>
        <v>0</v>
      </c>
    </row>
    <row r="20" spans="2:6" ht="23.45" customHeight="1" x14ac:dyDescent="0.25">
      <c r="B20" s="12" t="s">
        <v>39</v>
      </c>
      <c r="C20" s="16" t="str">
        <f>'Duży i Średni Przedsiębiorca '!C20</f>
        <v>TAK</v>
      </c>
      <c r="E20">
        <f t="shared" si="1"/>
        <v>1</v>
      </c>
      <c r="F20">
        <f t="shared" si="0"/>
        <v>0</v>
      </c>
    </row>
    <row r="21" spans="2:6" ht="20.45" customHeight="1" x14ac:dyDescent="0.25">
      <c r="B21" s="12" t="s">
        <v>12</v>
      </c>
      <c r="C21" s="16" t="str">
        <f>'Duży i Średni Przedsiębiorca '!C21</f>
        <v>TAK</v>
      </c>
      <c r="E21">
        <f t="shared" si="1"/>
        <v>1</v>
      </c>
      <c r="F21">
        <f t="shared" si="0"/>
        <v>0</v>
      </c>
    </row>
    <row r="22" spans="2:6" x14ac:dyDescent="0.25">
      <c r="B22" s="13" t="s">
        <v>41</v>
      </c>
      <c r="C22" s="1"/>
      <c r="E22" s="45"/>
    </row>
    <row r="23" spans="2:6" x14ac:dyDescent="0.25">
      <c r="B23" s="12" t="s">
        <v>34</v>
      </c>
      <c r="C23" s="16" t="str">
        <f>'Duży i Średni Przedsiębiorca '!C23</f>
        <v>TAK</v>
      </c>
      <c r="E23">
        <f>IF(C23=$M$12,1,0)</f>
        <v>0</v>
      </c>
    </row>
    <row r="24" spans="2:6" x14ac:dyDescent="0.25">
      <c r="B24" s="12" t="s">
        <v>42</v>
      </c>
      <c r="C24" s="16" t="str">
        <f>'Duży i Średni Przedsiębiorca '!C24</f>
        <v>NIE DOTYCZY</v>
      </c>
      <c r="E24">
        <f>IF(C24=$M$12,1,0)</f>
        <v>0</v>
      </c>
      <c r="F24">
        <f t="shared" si="0"/>
        <v>1</v>
      </c>
    </row>
    <row r="25" spans="2:6" x14ac:dyDescent="0.25">
      <c r="B25" s="12" t="s">
        <v>48</v>
      </c>
      <c r="C25" s="16" t="str">
        <f>'Duży i Średni Przedsiębiorca '!C25</f>
        <v>NIE DOTYCZY</v>
      </c>
      <c r="E25">
        <f t="shared" ref="E25:E26" si="2">IF(C25=$M$9,1,0)</f>
        <v>0</v>
      </c>
      <c r="F25">
        <f t="shared" si="0"/>
        <v>1</v>
      </c>
    </row>
    <row r="26" spans="2:6" ht="30" x14ac:dyDescent="0.25">
      <c r="B26" s="14" t="s">
        <v>8</v>
      </c>
      <c r="C26" s="16" t="str">
        <f>'Duży i Średni Przedsiębiorca '!C26</f>
        <v>NIE DOTYCZY</v>
      </c>
      <c r="E26">
        <f t="shared" si="2"/>
        <v>0</v>
      </c>
      <c r="F26">
        <f t="shared" si="0"/>
        <v>1</v>
      </c>
    </row>
    <row r="27" spans="2:6" ht="30" x14ac:dyDescent="0.25">
      <c r="B27" s="14" t="s">
        <v>35</v>
      </c>
      <c r="C27" s="16" t="str">
        <f>'Duży i Średni Przedsiębiorca '!C27</f>
        <v>TAK</v>
      </c>
      <c r="E27">
        <f>IF(C27=$M$12,1,0)</f>
        <v>0</v>
      </c>
    </row>
    <row r="28" spans="2:6" ht="30" x14ac:dyDescent="0.25">
      <c r="B28" s="14" t="s">
        <v>14</v>
      </c>
      <c r="C28" s="16" t="str">
        <f>'Duży i Średni Przedsiębiorca '!C28</f>
        <v>TAK</v>
      </c>
      <c r="E28">
        <f>IF(C28=$M$12,1,0)</f>
        <v>0</v>
      </c>
    </row>
    <row r="29" spans="2:6" x14ac:dyDescent="0.25">
      <c r="B29" s="13" t="s">
        <v>15</v>
      </c>
      <c r="C29" s="1"/>
      <c r="E29" s="45"/>
    </row>
    <row r="30" spans="2:6" ht="45" x14ac:dyDescent="0.25">
      <c r="B30" s="14" t="s">
        <v>44</v>
      </c>
      <c r="C30" s="16" t="str">
        <f>'Duży i Średni Przedsiębiorca '!C30</f>
        <v>NIE DOTYCZY</v>
      </c>
      <c r="E30">
        <f t="shared" ref="E30:E31" si="3">IF(C30=$M$9,1,0)</f>
        <v>0</v>
      </c>
      <c r="F30">
        <f t="shared" si="0"/>
        <v>1</v>
      </c>
    </row>
    <row r="31" spans="2:6" ht="30" x14ac:dyDescent="0.25">
      <c r="B31" s="15" t="s">
        <v>43</v>
      </c>
      <c r="C31" s="16" t="str">
        <f>'Duży i Średni Przedsiębiorca '!C31</f>
        <v>NIE DOTYCZY</v>
      </c>
      <c r="E31">
        <f t="shared" si="3"/>
        <v>0</v>
      </c>
      <c r="F31">
        <f t="shared" si="0"/>
        <v>1</v>
      </c>
    </row>
    <row r="32" spans="2:6" x14ac:dyDescent="0.25">
      <c r="B32" s="1" t="s">
        <v>57</v>
      </c>
      <c r="C32" s="40" t="s">
        <v>56</v>
      </c>
    </row>
    <row r="33" spans="2:6" ht="50.45" customHeight="1" thickBot="1" x14ac:dyDescent="0.3">
      <c r="B33" s="43"/>
      <c r="C33" s="26" t="s">
        <v>50</v>
      </c>
      <c r="D33" s="35" t="str">
        <f>IF(C33="MAŁE RYZYKO",60%,IF(C33="ŚREDNIE RYZYKO",30%,IF(C33="WYSOKIE RYZYKO",0%,"")))</f>
        <v/>
      </c>
    </row>
    <row r="34" spans="2:6" ht="15.75" thickBot="1" x14ac:dyDescent="0.3">
      <c r="B34" s="25" t="s">
        <v>16</v>
      </c>
      <c r="C34" s="26" t="str">
        <f>IF(D34&gt;=60%,"MAŁE RYZYKO",IF(D34&lt;30,"WYSOKIE RYZYKO","ŚREDNIE RYZYKO"))</f>
        <v>WYSOKIE RYZYKO</v>
      </c>
      <c r="D34" s="29">
        <f>E34/F34</f>
        <v>0.5</v>
      </c>
      <c r="E34" s="22">
        <f>SUM(E36:E44)</f>
        <v>2</v>
      </c>
      <c r="F34">
        <f>5-F44</f>
        <v>4</v>
      </c>
    </row>
    <row r="35" spans="2:6" ht="20.45" customHeight="1" x14ac:dyDescent="0.25">
      <c r="B35" s="11" t="s">
        <v>46</v>
      </c>
      <c r="C35" s="1"/>
      <c r="E35" s="45"/>
    </row>
    <row r="36" spans="2:6" x14ac:dyDescent="0.25">
      <c r="B36" s="14" t="s">
        <v>45</v>
      </c>
      <c r="C36" s="16" t="str">
        <f>'Duży i Średni Przedsiębiorca '!C34</f>
        <v>NIE</v>
      </c>
      <c r="E36">
        <f t="shared" ref="E36:E40" si="4">IF(C36=$M$9,1,0)</f>
        <v>0</v>
      </c>
    </row>
    <row r="37" spans="2:6" x14ac:dyDescent="0.25">
      <c r="B37" s="13" t="s">
        <v>18</v>
      </c>
      <c r="C37" s="1"/>
      <c r="E37" s="45"/>
    </row>
    <row r="38" spans="2:6" x14ac:dyDescent="0.25">
      <c r="B38" s="14" t="s">
        <v>26</v>
      </c>
      <c r="C38" s="16" t="str">
        <f>'Duży i Średni Przedsiębiorca '!C36</f>
        <v>TAK</v>
      </c>
      <c r="E38">
        <f t="shared" si="4"/>
        <v>1</v>
      </c>
    </row>
    <row r="39" spans="2:6" x14ac:dyDescent="0.25">
      <c r="B39" s="13" t="s">
        <v>17</v>
      </c>
      <c r="C39" s="1"/>
      <c r="E39" s="45"/>
    </row>
    <row r="40" spans="2:6" x14ac:dyDescent="0.25">
      <c r="B40" s="14" t="s">
        <v>27</v>
      </c>
      <c r="C40" s="16" t="str">
        <f>'Duży i Średni Przedsiębiorca '!C38</f>
        <v>TAK</v>
      </c>
      <c r="E40">
        <f t="shared" si="4"/>
        <v>1</v>
      </c>
    </row>
    <row r="41" spans="2:6" x14ac:dyDescent="0.25">
      <c r="B41" s="13" t="s">
        <v>19</v>
      </c>
      <c r="C41" s="1"/>
      <c r="E41" s="45"/>
    </row>
    <row r="42" spans="2:6" x14ac:dyDescent="0.25">
      <c r="B42" s="14" t="s">
        <v>47</v>
      </c>
      <c r="C42" s="16" t="str">
        <f>'Duży i Średni Przedsiębiorca '!C40</f>
        <v>TAK</v>
      </c>
      <c r="E42">
        <f>IF(C42=$M$12,1,0)</f>
        <v>0</v>
      </c>
    </row>
    <row r="43" spans="2:6" x14ac:dyDescent="0.25">
      <c r="B43" s="13" t="s">
        <v>20</v>
      </c>
      <c r="C43" s="1"/>
      <c r="E43" s="45"/>
    </row>
    <row r="44" spans="2:6" ht="15.75" thickBot="1" x14ac:dyDescent="0.3">
      <c r="B44" s="14" t="s">
        <v>28</v>
      </c>
      <c r="C44" s="16" t="str">
        <f>'Duży i Średni Przedsiębiorca '!C42</f>
        <v>NIE DOTYCZY</v>
      </c>
      <c r="E44">
        <f t="shared" ref="E44" si="5">IF(C44=$M$9,1,0)</f>
        <v>0</v>
      </c>
      <c r="F44">
        <f t="shared" ref="F44" si="6">IF(C44=$M$13,1,0)</f>
        <v>1</v>
      </c>
    </row>
    <row r="45" spans="2:6" x14ac:dyDescent="0.25">
      <c r="B45" s="32" t="s">
        <v>21</v>
      </c>
      <c r="C45" s="33" t="str">
        <f>IF(D45&gt;=60%,"MAŁE RYZYKO",IF(D45&lt;30%,"WYSOKIE RYZYKO","ŚREDNIE RYZYKO"))</f>
        <v>MAŁE RYZYKO</v>
      </c>
      <c r="D45" s="29">
        <f>(E45/F45)</f>
        <v>0.7142857142857143</v>
      </c>
      <c r="E45" s="22">
        <f>SUM(E46:E56)</f>
        <v>5</v>
      </c>
      <c r="F45">
        <f>7-F55</f>
        <v>7</v>
      </c>
    </row>
    <row r="46" spans="2:6" x14ac:dyDescent="0.25">
      <c r="B46" s="13" t="s">
        <v>22</v>
      </c>
      <c r="C46" s="1"/>
      <c r="E46" s="45"/>
    </row>
    <row r="47" spans="2:6" x14ac:dyDescent="0.25">
      <c r="B47" s="14" t="s">
        <v>29</v>
      </c>
      <c r="C47" s="16" t="str">
        <f>'Duży i Średni Przedsiębiorca '!C45</f>
        <v>TAK</v>
      </c>
      <c r="E47">
        <f t="shared" ref="E47:E55" si="7">IF(C47=$M$9,1,0)</f>
        <v>1</v>
      </c>
    </row>
    <row r="48" spans="2:6" x14ac:dyDescent="0.25">
      <c r="B48" s="13" t="s">
        <v>23</v>
      </c>
      <c r="C48" s="1"/>
      <c r="E48" s="45"/>
    </row>
    <row r="49" spans="2:6" x14ac:dyDescent="0.25">
      <c r="B49" s="14" t="s">
        <v>51</v>
      </c>
      <c r="C49" s="16" t="str">
        <f>'Duży i Średni Przedsiębiorca '!C47</f>
        <v>TAK</v>
      </c>
      <c r="E49">
        <f t="shared" si="7"/>
        <v>1</v>
      </c>
    </row>
    <row r="50" spans="2:6" x14ac:dyDescent="0.25">
      <c r="B50" s="13" t="s">
        <v>24</v>
      </c>
      <c r="C50" s="1"/>
      <c r="E50" s="45"/>
    </row>
    <row r="51" spans="2:6" x14ac:dyDescent="0.25">
      <c r="B51" s="14" t="s">
        <v>30</v>
      </c>
      <c r="C51" s="16" t="str">
        <f>'Duży i Średni Przedsiębiorca '!C49</f>
        <v>TAK</v>
      </c>
      <c r="E51">
        <f t="shared" si="7"/>
        <v>1</v>
      </c>
    </row>
    <row r="52" spans="2:6" ht="45" x14ac:dyDescent="0.25">
      <c r="B52" s="14" t="s">
        <v>31</v>
      </c>
      <c r="C52" s="16" t="str">
        <f>'Duży i Średni Przedsiębiorca '!C50</f>
        <v>TAK</v>
      </c>
      <c r="E52">
        <f t="shared" si="7"/>
        <v>1</v>
      </c>
    </row>
    <row r="53" spans="2:6" x14ac:dyDescent="0.25">
      <c r="B53" s="13" t="s">
        <v>55</v>
      </c>
      <c r="C53" s="1"/>
      <c r="E53" s="45"/>
    </row>
    <row r="54" spans="2:6" x14ac:dyDescent="0.25">
      <c r="B54" s="14" t="s">
        <v>36</v>
      </c>
      <c r="C54" s="16" t="str">
        <f>'Duży i Średni Przedsiębiorca '!C52</f>
        <v>NIE DOTYCZY</v>
      </c>
      <c r="E54">
        <f t="shared" si="7"/>
        <v>0</v>
      </c>
      <c r="F54">
        <f t="shared" ref="F54:F55" si="8">IF(C54=$M$13,1,0)</f>
        <v>1</v>
      </c>
    </row>
    <row r="55" spans="2:6" x14ac:dyDescent="0.25">
      <c r="B55" s="14" t="s">
        <v>32</v>
      </c>
      <c r="C55" s="16" t="str">
        <f>'Duży i Średni Przedsiębiorca '!C53</f>
        <v>TAK</v>
      </c>
      <c r="E55">
        <f t="shared" si="7"/>
        <v>1</v>
      </c>
      <c r="F55">
        <f t="shared" si="8"/>
        <v>0</v>
      </c>
    </row>
    <row r="56" spans="2:6" ht="30" x14ac:dyDescent="0.25">
      <c r="B56" s="14" t="s">
        <v>53</v>
      </c>
      <c r="C56" s="16" t="str">
        <f>'Duży i Średni Przedsiębiorca '!C54</f>
        <v>TAK</v>
      </c>
      <c r="E56">
        <f>IF(C56=$M$12,1,0)</f>
        <v>0</v>
      </c>
    </row>
    <row r="57" spans="2:6" x14ac:dyDescent="0.25">
      <c r="B57" s="74" t="s">
        <v>58</v>
      </c>
      <c r="C57" s="75"/>
    </row>
    <row r="58" spans="2:6" ht="60" customHeight="1" x14ac:dyDescent="0.25">
      <c r="B58" s="76"/>
      <c r="C58" s="76"/>
    </row>
    <row r="60" spans="2:6" x14ac:dyDescent="0.25">
      <c r="B60" s="42" t="s">
        <v>60</v>
      </c>
      <c r="C60" s="20" t="s">
        <v>59</v>
      </c>
    </row>
    <row r="61" spans="2:6" ht="26.45" customHeight="1" x14ac:dyDescent="0.25">
      <c r="B61" s="39"/>
      <c r="C61" s="41"/>
    </row>
  </sheetData>
  <mergeCells count="2">
    <mergeCell ref="B57:C57"/>
    <mergeCell ref="B58:C58"/>
  </mergeCells>
  <conditionalFormatting sqref="C7:C8">
    <cfRule type="containsText" dxfId="202" priority="124" operator="containsText" text="NIE">
      <formula>NOT(ISERROR(SEARCH("NIE",C7)))</formula>
    </cfRule>
    <cfRule type="containsText" dxfId="201" priority="125" operator="containsText" text="TAK">
      <formula>NOT(ISERROR(SEARCH("TAK",C7)))</formula>
    </cfRule>
  </conditionalFormatting>
  <conditionalFormatting sqref="C8">
    <cfRule type="containsText" dxfId="200" priority="123" operator="containsText" text="NIE DOTYCZY">
      <formula>NOT(ISERROR(SEARCH("NIE DOTYCZY",C8)))</formula>
    </cfRule>
  </conditionalFormatting>
  <conditionalFormatting sqref="C9">
    <cfRule type="containsText" dxfId="199" priority="121" operator="containsText" text="NIE">
      <formula>NOT(ISERROR(SEARCH("NIE",C9)))</formula>
    </cfRule>
    <cfRule type="containsText" dxfId="198" priority="122" operator="containsText" text="TAK">
      <formula>NOT(ISERROR(SEARCH("TAK",C9)))</formula>
    </cfRule>
  </conditionalFormatting>
  <conditionalFormatting sqref="C36">
    <cfRule type="containsText" dxfId="197" priority="109" operator="containsText" text="NIE">
      <formula>NOT(ISERROR(SEARCH("NIE",C36)))</formula>
    </cfRule>
    <cfRule type="containsText" dxfId="196" priority="110" operator="containsText" text="TAK">
      <formula>NOT(ISERROR(SEARCH("TAK",C36)))</formula>
    </cfRule>
  </conditionalFormatting>
  <conditionalFormatting sqref="C38">
    <cfRule type="containsText" dxfId="195" priority="107" operator="containsText" text="NIE">
      <formula>NOT(ISERROR(SEARCH("NIE",C38)))</formula>
    </cfRule>
    <cfRule type="containsText" dxfId="194" priority="108" operator="containsText" text="TAK">
      <formula>NOT(ISERROR(SEARCH("TAK",C38)))</formula>
    </cfRule>
  </conditionalFormatting>
  <conditionalFormatting sqref="C40">
    <cfRule type="containsText" dxfId="193" priority="105" operator="containsText" text="NIE">
      <formula>NOT(ISERROR(SEARCH("NIE",C40)))</formula>
    </cfRule>
    <cfRule type="containsText" dxfId="192" priority="106" operator="containsText" text="TAK">
      <formula>NOT(ISERROR(SEARCH("TAK",C40)))</formula>
    </cfRule>
  </conditionalFormatting>
  <conditionalFormatting sqref="C47">
    <cfRule type="containsText" dxfId="191" priority="101" operator="containsText" text="NIE">
      <formula>NOT(ISERROR(SEARCH("NIE",C47)))</formula>
    </cfRule>
    <cfRule type="containsText" dxfId="190" priority="102" operator="containsText" text="TAK">
      <formula>NOT(ISERROR(SEARCH("TAK",C47)))</formula>
    </cfRule>
  </conditionalFormatting>
  <conditionalFormatting sqref="C49">
    <cfRule type="containsText" dxfId="189" priority="99" operator="containsText" text="NIE">
      <formula>NOT(ISERROR(SEARCH("NIE",C49)))</formula>
    </cfRule>
    <cfRule type="containsText" dxfId="188" priority="100" operator="containsText" text="TAK">
      <formula>NOT(ISERROR(SEARCH("TAK",C49)))</formula>
    </cfRule>
  </conditionalFormatting>
  <conditionalFormatting sqref="C51">
    <cfRule type="containsText" dxfId="187" priority="97" operator="containsText" text="NIE">
      <formula>NOT(ISERROR(SEARCH("NIE",C51)))</formula>
    </cfRule>
    <cfRule type="containsText" dxfId="186" priority="98" operator="containsText" text="TAK">
      <formula>NOT(ISERROR(SEARCH("TAK",C51)))</formula>
    </cfRule>
  </conditionalFormatting>
  <conditionalFormatting sqref="C52">
    <cfRule type="containsText" dxfId="185" priority="95" operator="containsText" text="NIE">
      <formula>NOT(ISERROR(SEARCH("NIE",C52)))</formula>
    </cfRule>
    <cfRule type="containsText" dxfId="184" priority="96" operator="containsText" text="TAK">
      <formula>NOT(ISERROR(SEARCH("TAK",C52)))</formula>
    </cfRule>
  </conditionalFormatting>
  <conditionalFormatting sqref="C12">
    <cfRule type="containsText" dxfId="183" priority="89" operator="containsText" text="NIE">
      <formula>NOT(ISERROR(SEARCH("NIE",C12)))</formula>
    </cfRule>
    <cfRule type="containsText" dxfId="182" priority="90" operator="containsText" text="TAK">
      <formula>NOT(ISERROR(SEARCH("TAK",C12)))</formula>
    </cfRule>
  </conditionalFormatting>
  <conditionalFormatting sqref="C12">
    <cfRule type="containsText" dxfId="181" priority="88" operator="containsText" text="NIE DOTYCZY">
      <formula>NOT(ISERROR(SEARCH("NIE DOTYCZY",C12)))</formula>
    </cfRule>
  </conditionalFormatting>
  <conditionalFormatting sqref="C15">
    <cfRule type="containsText" dxfId="180" priority="86" operator="containsText" text="NIE">
      <formula>NOT(ISERROR(SEARCH("NIE",C15)))</formula>
    </cfRule>
    <cfRule type="containsText" dxfId="179" priority="87" operator="containsText" text="TAK">
      <formula>NOT(ISERROR(SEARCH("TAK",C15)))</formula>
    </cfRule>
  </conditionalFormatting>
  <conditionalFormatting sqref="C15">
    <cfRule type="containsText" dxfId="178" priority="85" operator="containsText" text="NIE DOTYCZY">
      <formula>NOT(ISERROR(SEARCH("NIE DOTYCZY",C15)))</formula>
    </cfRule>
  </conditionalFormatting>
  <conditionalFormatting sqref="C16">
    <cfRule type="containsText" dxfId="177" priority="83" operator="containsText" text="NIE">
      <formula>NOT(ISERROR(SEARCH("NIE",C16)))</formula>
    </cfRule>
    <cfRule type="containsText" dxfId="176" priority="84" operator="containsText" text="TAK">
      <formula>NOT(ISERROR(SEARCH("TAK",C16)))</formula>
    </cfRule>
  </conditionalFormatting>
  <conditionalFormatting sqref="C16">
    <cfRule type="containsText" dxfId="175" priority="82" operator="containsText" text="NIE DOTYCZY">
      <formula>NOT(ISERROR(SEARCH("NIE DOTYCZY",C16)))</formula>
    </cfRule>
  </conditionalFormatting>
  <conditionalFormatting sqref="C18">
    <cfRule type="containsText" dxfId="174" priority="80" operator="containsText" text="NIE">
      <formula>NOT(ISERROR(SEARCH("NIE",C18)))</formula>
    </cfRule>
    <cfRule type="containsText" dxfId="173" priority="81" operator="containsText" text="TAK">
      <formula>NOT(ISERROR(SEARCH("TAK",C18)))</formula>
    </cfRule>
  </conditionalFormatting>
  <conditionalFormatting sqref="C18">
    <cfRule type="containsText" dxfId="172" priority="79" operator="containsText" text="NIE DOTYCZY">
      <formula>NOT(ISERROR(SEARCH("NIE DOTYCZY",C18)))</formula>
    </cfRule>
  </conditionalFormatting>
  <conditionalFormatting sqref="C19">
    <cfRule type="containsText" dxfId="171" priority="77" operator="containsText" text="NIE">
      <formula>NOT(ISERROR(SEARCH("NIE",C19)))</formula>
    </cfRule>
    <cfRule type="containsText" dxfId="170" priority="78" operator="containsText" text="TAK">
      <formula>NOT(ISERROR(SEARCH("TAK",C19)))</formula>
    </cfRule>
  </conditionalFormatting>
  <conditionalFormatting sqref="C19">
    <cfRule type="containsText" dxfId="169" priority="76" operator="containsText" text="NIE DOTYCZY">
      <formula>NOT(ISERROR(SEARCH("NIE DOTYCZY",C19)))</formula>
    </cfRule>
  </conditionalFormatting>
  <conditionalFormatting sqref="C20">
    <cfRule type="containsText" dxfId="168" priority="74" operator="containsText" text="NIE">
      <formula>NOT(ISERROR(SEARCH("NIE",C20)))</formula>
    </cfRule>
    <cfRule type="containsText" dxfId="167" priority="75" operator="containsText" text="TAK">
      <formula>NOT(ISERROR(SEARCH("TAK",C20)))</formula>
    </cfRule>
  </conditionalFormatting>
  <conditionalFormatting sqref="C20">
    <cfRule type="containsText" dxfId="166" priority="73" operator="containsText" text="NIE DOTYCZY">
      <formula>NOT(ISERROR(SEARCH("NIE DOTYCZY",C20)))</formula>
    </cfRule>
  </conditionalFormatting>
  <conditionalFormatting sqref="C21">
    <cfRule type="containsText" dxfId="165" priority="71" operator="containsText" text="NIE">
      <formula>NOT(ISERROR(SEARCH("NIE",C21)))</formula>
    </cfRule>
    <cfRule type="containsText" dxfId="164" priority="72" operator="containsText" text="TAK">
      <formula>NOT(ISERROR(SEARCH("TAK",C21)))</formula>
    </cfRule>
  </conditionalFormatting>
  <conditionalFormatting sqref="C21">
    <cfRule type="containsText" dxfId="163" priority="70" operator="containsText" text="NIE DOTYCZY">
      <formula>NOT(ISERROR(SEARCH("NIE DOTYCZY",C21)))</formula>
    </cfRule>
  </conditionalFormatting>
  <conditionalFormatting sqref="C25">
    <cfRule type="containsText" dxfId="162" priority="65" operator="containsText" text="NIE">
      <formula>NOT(ISERROR(SEARCH("NIE",C25)))</formula>
    </cfRule>
    <cfRule type="containsText" dxfId="161" priority="66" operator="containsText" text="TAK">
      <formula>NOT(ISERROR(SEARCH("TAK",C25)))</formula>
    </cfRule>
  </conditionalFormatting>
  <conditionalFormatting sqref="C25">
    <cfRule type="containsText" dxfId="160" priority="64" operator="containsText" text="NIE DOTYCZY">
      <formula>NOT(ISERROR(SEARCH("NIE DOTYCZY",C25)))</formula>
    </cfRule>
  </conditionalFormatting>
  <conditionalFormatting sqref="C26">
    <cfRule type="containsText" dxfId="159" priority="62" operator="containsText" text="NIE">
      <formula>NOT(ISERROR(SEARCH("NIE",C26)))</formula>
    </cfRule>
    <cfRule type="containsText" dxfId="158" priority="63" operator="containsText" text="TAK">
      <formula>NOT(ISERROR(SEARCH("TAK",C26)))</formula>
    </cfRule>
  </conditionalFormatting>
  <conditionalFormatting sqref="C26">
    <cfRule type="containsText" dxfId="157" priority="61" operator="containsText" text="NIE DOTYCZY">
      <formula>NOT(ISERROR(SEARCH("NIE DOTYCZY",C26)))</formula>
    </cfRule>
  </conditionalFormatting>
  <conditionalFormatting sqref="C30">
    <cfRule type="containsText" dxfId="156" priority="59" operator="containsText" text="NIE">
      <formula>NOT(ISERROR(SEARCH("NIE",C30)))</formula>
    </cfRule>
    <cfRule type="containsText" dxfId="155" priority="60" operator="containsText" text="TAK">
      <formula>NOT(ISERROR(SEARCH("TAK",C30)))</formula>
    </cfRule>
  </conditionalFormatting>
  <conditionalFormatting sqref="C30">
    <cfRule type="containsText" dxfId="154" priority="58" operator="containsText" text="NIE DOTYCZY">
      <formula>NOT(ISERROR(SEARCH("NIE DOTYCZY",C30)))</formula>
    </cfRule>
  </conditionalFormatting>
  <conditionalFormatting sqref="C31">
    <cfRule type="containsText" dxfId="153" priority="56" operator="containsText" text="NIE">
      <formula>NOT(ISERROR(SEARCH("NIE",C31)))</formula>
    </cfRule>
    <cfRule type="containsText" dxfId="152" priority="57" operator="containsText" text="TAK">
      <formula>NOT(ISERROR(SEARCH("TAK",C31)))</formula>
    </cfRule>
  </conditionalFormatting>
  <conditionalFormatting sqref="C31">
    <cfRule type="containsText" dxfId="151" priority="55" operator="containsText" text="NIE DOTYCZY">
      <formula>NOT(ISERROR(SEARCH("NIE DOTYCZY",C31)))</formula>
    </cfRule>
  </conditionalFormatting>
  <conditionalFormatting sqref="C44">
    <cfRule type="containsText" dxfId="150" priority="50" operator="containsText" text="NIE">
      <formula>NOT(ISERROR(SEARCH("NIE",C44)))</formula>
    </cfRule>
    <cfRule type="containsText" dxfId="149" priority="51" operator="containsText" text="TAK">
      <formula>NOT(ISERROR(SEARCH("TAK",C44)))</formula>
    </cfRule>
  </conditionalFormatting>
  <conditionalFormatting sqref="C44">
    <cfRule type="containsText" dxfId="148" priority="49" operator="containsText" text="NIE DOTYCZY">
      <formula>NOT(ISERROR(SEARCH("NIE DOTYCZY",C44)))</formula>
    </cfRule>
  </conditionalFormatting>
  <conditionalFormatting sqref="C55">
    <cfRule type="containsText" dxfId="147" priority="47" operator="containsText" text="NIE">
      <formula>NOT(ISERROR(SEARCH("NIE",C55)))</formula>
    </cfRule>
    <cfRule type="containsText" dxfId="146" priority="48" operator="containsText" text="TAK">
      <formula>NOT(ISERROR(SEARCH("TAK",C55)))</formula>
    </cfRule>
  </conditionalFormatting>
  <conditionalFormatting sqref="C55">
    <cfRule type="containsText" dxfId="145" priority="46" operator="containsText" text="NIE DOTYCZY">
      <formula>NOT(ISERROR(SEARCH("NIE DOTYCZY",C55)))</formula>
    </cfRule>
  </conditionalFormatting>
  <conditionalFormatting sqref="C11">
    <cfRule type="containsText" dxfId="144" priority="44" operator="containsText" text="NIE">
      <formula>NOT(ISERROR(SEARCH("NIE",C11)))</formula>
    </cfRule>
    <cfRule type="containsText" dxfId="143" priority="45" operator="containsText" text="TAK">
      <formula>NOT(ISERROR(SEARCH("TAK",C11)))</formula>
    </cfRule>
  </conditionalFormatting>
  <conditionalFormatting sqref="C14">
    <cfRule type="containsText" dxfId="142" priority="42" operator="containsText" text="NIE">
      <formula>NOT(ISERROR(SEARCH("NIE",C14)))</formula>
    </cfRule>
    <cfRule type="containsText" dxfId="141" priority="43" operator="containsText" text="TAK">
      <formula>NOT(ISERROR(SEARCH("TAK",C14)))</formula>
    </cfRule>
  </conditionalFormatting>
  <conditionalFormatting sqref="C23">
    <cfRule type="containsText" dxfId="140" priority="40" operator="containsText" text="NIE">
      <formula>NOT(ISERROR(SEARCH("NIE",C23)))</formula>
    </cfRule>
    <cfRule type="containsText" dxfId="139" priority="41" operator="containsText" text="TAK">
      <formula>NOT(ISERROR(SEARCH("TAK",C23)))</formula>
    </cfRule>
  </conditionalFormatting>
  <conditionalFormatting sqref="C24">
    <cfRule type="containsText" dxfId="138" priority="37" operator="containsText" text="NIE DOTYCZY">
      <formula>NOT(ISERROR(SEARCH("NIE DOTYCZY",C24)))</formula>
    </cfRule>
    <cfRule type="containsText" dxfId="137" priority="38" operator="containsText" text="NIE">
      <formula>NOT(ISERROR(SEARCH("NIE",C24)))</formula>
    </cfRule>
    <cfRule type="containsText" dxfId="136" priority="39" operator="containsText" text="TAK">
      <formula>NOT(ISERROR(SEARCH("TAK",C24)))</formula>
    </cfRule>
  </conditionalFormatting>
  <conditionalFormatting sqref="C27">
    <cfRule type="containsText" dxfId="135" priority="35" operator="containsText" text="NIE">
      <formula>NOT(ISERROR(SEARCH("NIE",C27)))</formula>
    </cfRule>
    <cfRule type="containsText" dxfId="134" priority="36" operator="containsText" text="TAK">
      <formula>NOT(ISERROR(SEARCH("TAK",C27)))</formula>
    </cfRule>
  </conditionalFormatting>
  <conditionalFormatting sqref="C28">
    <cfRule type="containsText" dxfId="133" priority="33" operator="containsText" text="NIE">
      <formula>NOT(ISERROR(SEARCH("NIE",C28)))</formula>
    </cfRule>
    <cfRule type="containsText" dxfId="132" priority="34" operator="containsText" text="TAK">
      <formula>NOT(ISERROR(SEARCH("TAK",C28)))</formula>
    </cfRule>
  </conditionalFormatting>
  <conditionalFormatting sqref="C42">
    <cfRule type="containsText" dxfId="131" priority="31" operator="containsText" text="NIE">
      <formula>NOT(ISERROR(SEARCH("NIE",C42)))</formula>
    </cfRule>
    <cfRule type="containsText" dxfId="130" priority="32" operator="containsText" text="TAK">
      <formula>NOT(ISERROR(SEARCH("TAK",C42)))</formula>
    </cfRule>
  </conditionalFormatting>
  <conditionalFormatting sqref="C56">
    <cfRule type="containsText" dxfId="129" priority="29" operator="containsText" text="NIE">
      <formula>NOT(ISERROR(SEARCH("NIE",C56)))</formula>
    </cfRule>
    <cfRule type="containsText" dxfId="128" priority="30" operator="containsText" text="TAK">
      <formula>NOT(ISERROR(SEARCH("TAK",C56)))</formula>
    </cfRule>
  </conditionalFormatting>
  <conditionalFormatting sqref="C5">
    <cfRule type="containsText" dxfId="127" priority="25" operator="containsText" text="MAŁE RYZYKO">
      <formula>NOT(ISERROR(SEARCH("MAŁE RYZYKO",C5)))</formula>
    </cfRule>
    <cfRule type="containsText" dxfId="126" priority="26" operator="containsText" text="ŚREDNIE RYZYKO">
      <formula>NOT(ISERROR(SEARCH("ŚREDNIE RYZYKO",C5)))</formula>
    </cfRule>
    <cfRule type="containsText" dxfId="125" priority="27" operator="containsText" text="MAŁE RYZYKO">
      <formula>NOT(ISERROR(SEARCH("MAŁE RYZYKO",C5)))</formula>
    </cfRule>
    <cfRule type="containsText" dxfId="124" priority="28" operator="containsText" text="WYSOKIE RYZYKO">
      <formula>NOT(ISERROR(SEARCH("WYSOKIE RYZYKO",C5)))</formula>
    </cfRule>
  </conditionalFormatting>
  <conditionalFormatting sqref="C34">
    <cfRule type="containsText" dxfId="123" priority="21" operator="containsText" text="MAŁE RYZYKO">
      <formula>NOT(ISERROR(SEARCH("MAŁE RYZYKO",C34)))</formula>
    </cfRule>
    <cfRule type="containsText" dxfId="122" priority="22" operator="containsText" text="ŚREDNIE RYZYKO">
      <formula>NOT(ISERROR(SEARCH("ŚREDNIE RYZYKO",C34)))</formula>
    </cfRule>
    <cfRule type="containsText" dxfId="121" priority="23" operator="containsText" text="MAŁE RYZYKO">
      <formula>NOT(ISERROR(SEARCH("MAŁE RYZYKO",C34)))</formula>
    </cfRule>
    <cfRule type="containsText" dxfId="120" priority="24" operator="containsText" text="WYSOKIE RYZYKO">
      <formula>NOT(ISERROR(SEARCH("WYSOKIE RYZYKO",C34)))</formula>
    </cfRule>
  </conditionalFormatting>
  <conditionalFormatting sqref="C45">
    <cfRule type="containsText" dxfId="119" priority="17" operator="containsText" text="MAŁE RYZYKO">
      <formula>NOT(ISERROR(SEARCH("MAŁE RYZYKO",C45)))</formula>
    </cfRule>
    <cfRule type="containsText" dxfId="118" priority="18" operator="containsText" text="ŚREDNIE RYZYKO">
      <formula>NOT(ISERROR(SEARCH("ŚREDNIE RYZYKO",C45)))</formula>
    </cfRule>
    <cfRule type="containsText" dxfId="117" priority="19" operator="containsText" text="MAŁE RYZYKO">
      <formula>NOT(ISERROR(SEARCH("MAŁE RYZYKO",C45)))</formula>
    </cfRule>
    <cfRule type="containsText" dxfId="116" priority="20" operator="containsText" text="WYSOKIE RYZYKO">
      <formula>NOT(ISERROR(SEARCH("WYSOKIE RYZYKO",C45)))</formula>
    </cfRule>
  </conditionalFormatting>
  <conditionalFormatting sqref="C4">
    <cfRule type="containsText" dxfId="115" priority="8" operator="containsText" text="WYSOKIE RYZYKO">
      <formula>NOT(ISERROR(SEARCH("WYSOKIE RYZYKO",C4)))</formula>
    </cfRule>
    <cfRule type="containsText" dxfId="114" priority="9" operator="containsText" text="ŚREDNIE RYZYKO">
      <formula>NOT(ISERROR(SEARCH("ŚREDNIE RYZYKO",C4)))</formula>
    </cfRule>
    <cfRule type="containsText" dxfId="113" priority="10" operator="containsText" text="MAŁE RYZYKO">
      <formula>NOT(ISERROR(SEARCH("MAŁE RYZYKO",C4)))</formula>
    </cfRule>
  </conditionalFormatting>
  <conditionalFormatting sqref="C33">
    <cfRule type="containsText" dxfId="112" priority="4" operator="containsText" text="MAŁE RYZYKO">
      <formula>NOT(ISERROR(SEARCH("MAŁE RYZYKO",C33)))</formula>
    </cfRule>
    <cfRule type="containsText" dxfId="111" priority="5" operator="containsText" text="ŚREDNIE RYZYKO">
      <formula>NOT(ISERROR(SEARCH("ŚREDNIE RYZYKO",C33)))</formula>
    </cfRule>
    <cfRule type="containsText" dxfId="110" priority="6" operator="containsText" text="MAŁE RYZYKO">
      <formula>NOT(ISERROR(SEARCH("MAŁE RYZYKO",C33)))</formula>
    </cfRule>
    <cfRule type="containsText" dxfId="109" priority="7" operator="containsText" text="WYSOKIE RYZYKO">
      <formula>NOT(ISERROR(SEARCH("WYSOKIE RYZYKO",C33)))</formula>
    </cfRule>
  </conditionalFormatting>
  <conditionalFormatting sqref="C54">
    <cfRule type="containsText" dxfId="108" priority="2" operator="containsText" text="NIE">
      <formula>NOT(ISERROR(SEARCH("NIE",C54)))</formula>
    </cfRule>
    <cfRule type="containsText" dxfId="107" priority="3" operator="containsText" text="TAK">
      <formula>NOT(ISERROR(SEARCH("TAK",C54)))</formula>
    </cfRule>
  </conditionalFormatting>
  <conditionalFormatting sqref="C54">
    <cfRule type="containsText" dxfId="106" priority="1" operator="containsText" text="NIE DOTYCZY">
      <formula>NOT(ISERROR(SEARCH("NIE DOTYCZY",C54)))</formula>
    </cfRule>
  </conditionalFormatting>
  <dataValidations count="1">
    <dataValidation type="list" allowBlank="1" showInputMessage="1" showErrorMessage="1" sqref="C33" xr:uid="{00000000-0002-0000-0100-000000000000}">
      <formula1>"MAŁE RYZYKO,ŚREDNIE RYZYKO, WYSOKIE RYZYKO, NIE DOTYCZY"</formula1>
    </dataValidation>
  </dataValidations>
  <pageMargins left="0.7" right="0.7" top="0.75" bottom="0.75" header="0.3" footer="0.3"/>
  <pageSetup paperSize="9" scale="76" orientation="portrait" r:id="rId1"/>
  <rowBreaks count="1" manualBreakCount="1">
    <brk id="4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31"/>
  <sheetViews>
    <sheetView zoomScaleNormal="100" workbookViewId="0">
      <selection activeCell="C31" sqref="C31"/>
    </sheetView>
  </sheetViews>
  <sheetFormatPr defaultRowHeight="15" x14ac:dyDescent="0.25"/>
  <cols>
    <col min="1" max="1" width="2.7109375" customWidth="1"/>
    <col min="2" max="2" width="83.28515625" customWidth="1"/>
    <col min="3" max="3" width="23.28515625" customWidth="1"/>
  </cols>
  <sheetData>
    <row r="1" spans="2:3" x14ac:dyDescent="0.25">
      <c r="B1" s="69" t="str">
        <f>'Duży i Średni Przedsiębiorca '!B2:C2</f>
        <v>Załącznik nr W16</v>
      </c>
      <c r="C1" s="69"/>
    </row>
    <row r="2" spans="2:3" x14ac:dyDescent="0.25">
      <c r="B2" s="44" t="s">
        <v>37</v>
      </c>
      <c r="C2" s="40" t="s">
        <v>61</v>
      </c>
    </row>
    <row r="3" spans="2:3" ht="51" customHeight="1" thickBot="1" x14ac:dyDescent="0.3">
      <c r="B3" s="38"/>
      <c r="C3" s="38"/>
    </row>
    <row r="4" spans="2:3" ht="15.75" thickBot="1" x14ac:dyDescent="0.3">
      <c r="B4" s="72" t="s">
        <v>0</v>
      </c>
      <c r="C4" s="73"/>
    </row>
    <row r="5" spans="2:3" x14ac:dyDescent="0.25">
      <c r="B5" s="4" t="s">
        <v>1</v>
      </c>
      <c r="C5" s="5"/>
    </row>
    <row r="6" spans="2:3" x14ac:dyDescent="0.25">
      <c r="B6" s="2" t="s">
        <v>3</v>
      </c>
      <c r="C6" s="6" t="s">
        <v>49</v>
      </c>
    </row>
    <row r="7" spans="2:3" x14ac:dyDescent="0.25">
      <c r="B7" s="2" t="s">
        <v>4</v>
      </c>
      <c r="C7" s="6" t="s">
        <v>50</v>
      </c>
    </row>
    <row r="8" spans="2:3" x14ac:dyDescent="0.25">
      <c r="B8" s="1" t="s">
        <v>6</v>
      </c>
      <c r="C8" s="7"/>
    </row>
    <row r="9" spans="2:3" x14ac:dyDescent="0.25">
      <c r="B9" s="2" t="s">
        <v>13</v>
      </c>
      <c r="C9" s="6" t="s">
        <v>49</v>
      </c>
    </row>
    <row r="10" spans="2:3" x14ac:dyDescent="0.25">
      <c r="B10" s="1" t="s">
        <v>10</v>
      </c>
      <c r="C10" s="7"/>
    </row>
    <row r="11" spans="2:3" x14ac:dyDescent="0.25">
      <c r="B11" s="2" t="s">
        <v>40</v>
      </c>
      <c r="C11" s="6" t="s">
        <v>50</v>
      </c>
    </row>
    <row r="12" spans="2:3" ht="21" customHeight="1" x14ac:dyDescent="0.25">
      <c r="B12" s="2" t="s">
        <v>11</v>
      </c>
      <c r="C12" s="6" t="s">
        <v>50</v>
      </c>
    </row>
    <row r="13" spans="2:3" ht="20.45" customHeight="1" x14ac:dyDescent="0.25">
      <c r="B13" s="2" t="s">
        <v>12</v>
      </c>
      <c r="C13" s="6" t="s">
        <v>50</v>
      </c>
    </row>
    <row r="14" spans="2:3" x14ac:dyDescent="0.25">
      <c r="B14" s="1" t="s">
        <v>41</v>
      </c>
      <c r="C14" s="7"/>
    </row>
    <row r="15" spans="2:3" ht="30" x14ac:dyDescent="0.25">
      <c r="B15" s="2" t="s">
        <v>66</v>
      </c>
      <c r="C15" s="6" t="s">
        <v>52</v>
      </c>
    </row>
    <row r="16" spans="2:3" x14ac:dyDescent="0.25">
      <c r="B16" s="2" t="s">
        <v>42</v>
      </c>
      <c r="C16" s="6" t="s">
        <v>50</v>
      </c>
    </row>
    <row r="17" spans="2:3" x14ac:dyDescent="0.25">
      <c r="B17" s="2" t="s">
        <v>48</v>
      </c>
      <c r="C17" s="6" t="s">
        <v>50</v>
      </c>
    </row>
    <row r="18" spans="2:3" ht="30" x14ac:dyDescent="0.25">
      <c r="B18" s="3" t="s">
        <v>35</v>
      </c>
      <c r="C18" s="6" t="s">
        <v>52</v>
      </c>
    </row>
    <row r="19" spans="2:3" ht="30" x14ac:dyDescent="0.25">
      <c r="B19" s="3" t="s">
        <v>81</v>
      </c>
      <c r="C19" s="6" t="s">
        <v>49</v>
      </c>
    </row>
    <row r="20" spans="2:3" x14ac:dyDescent="0.25">
      <c r="B20" s="1" t="s">
        <v>15</v>
      </c>
      <c r="C20" s="7"/>
    </row>
    <row r="21" spans="2:3" ht="45.75" thickBot="1" x14ac:dyDescent="0.3">
      <c r="B21" s="3" t="s">
        <v>44</v>
      </c>
      <c r="C21" s="6" t="s">
        <v>50</v>
      </c>
    </row>
    <row r="22" spans="2:3" ht="15.75" thickBot="1" x14ac:dyDescent="0.3">
      <c r="B22" s="72" t="s">
        <v>16</v>
      </c>
      <c r="C22" s="73"/>
    </row>
    <row r="23" spans="2:3" x14ac:dyDescent="0.25">
      <c r="B23" s="1" t="s">
        <v>18</v>
      </c>
      <c r="C23" s="7"/>
    </row>
    <row r="24" spans="2:3" x14ac:dyDescent="0.25">
      <c r="B24" s="3" t="s">
        <v>26</v>
      </c>
      <c r="C24" s="6" t="s">
        <v>50</v>
      </c>
    </row>
    <row r="25" spans="2:3" x14ac:dyDescent="0.25">
      <c r="B25" s="1" t="s">
        <v>19</v>
      </c>
      <c r="C25" s="7"/>
    </row>
    <row r="26" spans="2:3" x14ac:dyDescent="0.25">
      <c r="B26" s="3" t="s">
        <v>47</v>
      </c>
      <c r="C26" s="6" t="s">
        <v>50</v>
      </c>
    </row>
    <row r="27" spans="2:3" x14ac:dyDescent="0.25">
      <c r="B27" s="1" t="s">
        <v>20</v>
      </c>
      <c r="C27" s="7"/>
    </row>
    <row r="28" spans="2:3" ht="15.75" thickBot="1" x14ac:dyDescent="0.3">
      <c r="B28" s="3" t="s">
        <v>28</v>
      </c>
      <c r="C28" s="6" t="s">
        <v>50</v>
      </c>
    </row>
    <row r="29" spans="2:3" ht="15.75" thickBot="1" x14ac:dyDescent="0.3">
      <c r="B29" s="72" t="s">
        <v>21</v>
      </c>
      <c r="C29" s="73"/>
    </row>
    <row r="30" spans="2:3" x14ac:dyDescent="0.25">
      <c r="B30" s="1" t="s">
        <v>24</v>
      </c>
      <c r="C30" s="7"/>
    </row>
    <row r="31" spans="2:3" ht="45" x14ac:dyDescent="0.25">
      <c r="B31" s="3" t="s">
        <v>31</v>
      </c>
      <c r="C31" s="6" t="s">
        <v>49</v>
      </c>
    </row>
  </sheetData>
  <mergeCells count="4">
    <mergeCell ref="B4:C4"/>
    <mergeCell ref="B1:C1"/>
    <mergeCell ref="B22:C22"/>
    <mergeCell ref="B29:C29"/>
  </mergeCells>
  <dataValidations count="3">
    <dataValidation type="list" allowBlank="1" showInputMessage="1" showErrorMessage="1" sqref="C21:C22 C16:C17 C7 C11:C13 C28:C29 C24 C26" xr:uid="{00000000-0002-0000-0200-000000000000}">
      <formula1>"TAK,NIE,NIE DOTYCZY"</formula1>
    </dataValidation>
    <dataValidation type="list" allowBlank="1" showInputMessage="1" showErrorMessage="1" sqref="C9 C18:C19 C31 C15 C6" xr:uid="{00000000-0002-0000-0200-000001000000}">
      <formula1>"TAK,NIE"</formula1>
    </dataValidation>
    <dataValidation type="list" allowBlank="1" showInputMessage="1" showErrorMessage="1" sqref="C4:C5" xr:uid="{00000000-0002-0000-0200-000002000000}">
      <formula1>#REF!</formula1>
    </dataValidation>
  </dataValidations>
  <pageMargins left="0.7" right="0.7" top="0.75" bottom="0.75" header="0.3" footer="0.3"/>
  <pageSetup paperSize="9" scale="7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38"/>
  <sheetViews>
    <sheetView zoomScaleNormal="100" workbookViewId="0">
      <selection activeCell="D34" sqref="D34"/>
    </sheetView>
  </sheetViews>
  <sheetFormatPr defaultRowHeight="15" x14ac:dyDescent="0.25"/>
  <cols>
    <col min="1" max="1" width="2.7109375" customWidth="1"/>
    <col min="2" max="2" width="83.28515625" customWidth="1"/>
    <col min="3" max="3" width="19.7109375" customWidth="1"/>
    <col min="5" max="14" width="8.85546875" hidden="1" customWidth="1"/>
    <col min="15" max="15" width="8.85546875" customWidth="1"/>
  </cols>
  <sheetData>
    <row r="1" spans="2:16" x14ac:dyDescent="0.25">
      <c r="B1" s="17" t="str">
        <f>'Duży i Średni Przedsiębiorca '!B2:C2</f>
        <v>Załącznik nr W16</v>
      </c>
    </row>
    <row r="2" spans="2:16" x14ac:dyDescent="0.25">
      <c r="B2" s="55" t="s">
        <v>37</v>
      </c>
      <c r="C2" s="16" t="s">
        <v>80</v>
      </c>
    </row>
    <row r="3" spans="2:16" ht="51" customHeight="1" x14ac:dyDescent="0.35">
      <c r="B3" s="53">
        <f>'mały - mikro przedsiębiorca '!B3:C3</f>
        <v>0</v>
      </c>
      <c r="C3" s="56"/>
      <c r="O3" s="77"/>
      <c r="P3" s="77"/>
    </row>
    <row r="4" spans="2:16" ht="36" customHeight="1" x14ac:dyDescent="0.25">
      <c r="B4" s="36" t="s">
        <v>54</v>
      </c>
      <c r="C4" s="28" t="str">
        <f>IF(D4&gt;=60%,"MAŁE RYZYKO",IF(D4&lt;30%,"WYSOKIE RYZYKO","ŚREDNIE RYZYKO"))</f>
        <v>ŚREDNIE RYZYKO</v>
      </c>
      <c r="D4" s="29">
        <f>IF(C24="NIE DOTYCZY",D5*60%+D25*20%+D32*20%,D24*60%+D25*20%+D32*20%)</f>
        <v>0.30000000000000004</v>
      </c>
    </row>
    <row r="5" spans="2:16" ht="15.75" thickBot="1" x14ac:dyDescent="0.3">
      <c r="B5" s="27" t="s">
        <v>0</v>
      </c>
      <c r="C5" s="37" t="str">
        <f>IF(AND(C24="NIE DOTYCZY",D5&gt;=60%),"MAŁE RYZYKO",IF(AND(C24="NIE DOTYCZY",D5&lt;60%,D5&gt;=30%),"ŚREDNIE RYZYKO",IF(AND(C24="NIE DOTYCZY",D5&lt;30%),"WYSOKIE RYZYKO",C24)))</f>
        <v>WYSOKIE RYZYKO</v>
      </c>
      <c r="D5" s="30">
        <f>E5/F5</f>
        <v>0.6</v>
      </c>
      <c r="E5" s="47">
        <f>SUM(E7:E22)</f>
        <v>3</v>
      </c>
      <c r="F5">
        <f>12-SUM(F8:F22)</f>
        <v>5</v>
      </c>
      <c r="I5" s="34"/>
      <c r="M5" s="21"/>
      <c r="N5">
        <v>1</v>
      </c>
    </row>
    <row r="6" spans="2:16" x14ac:dyDescent="0.25">
      <c r="B6" s="11" t="s">
        <v>1</v>
      </c>
      <c r="C6" s="20"/>
      <c r="E6" s="45"/>
      <c r="I6" s="34"/>
      <c r="M6" s="18"/>
      <c r="N6">
        <v>0</v>
      </c>
    </row>
    <row r="7" spans="2:16" x14ac:dyDescent="0.25">
      <c r="B7" s="12" t="s">
        <v>3</v>
      </c>
      <c r="C7" s="16" t="str">
        <f>'mały - mikro przedsiębiorca '!C6</f>
        <v>TAK</v>
      </c>
      <c r="E7">
        <f>IF(C7=$M$9,1,0)</f>
        <v>1</v>
      </c>
      <c r="I7" s="34"/>
      <c r="M7" s="19"/>
      <c r="N7">
        <v>-1</v>
      </c>
    </row>
    <row r="8" spans="2:16" x14ac:dyDescent="0.25">
      <c r="B8" s="12" t="s">
        <v>4</v>
      </c>
      <c r="C8" s="16" t="str">
        <f>'mały - mikro przedsiębiorca '!C7</f>
        <v>NIE DOTYCZY</v>
      </c>
      <c r="E8">
        <f>IF(C8=$M$9,1,0)</f>
        <v>0</v>
      </c>
      <c r="F8">
        <f>IF(C8=$M$13,1,0)</f>
        <v>1</v>
      </c>
    </row>
    <row r="9" spans="2:16" x14ac:dyDescent="0.25">
      <c r="B9" s="13" t="s">
        <v>6</v>
      </c>
      <c r="C9" s="20"/>
      <c r="E9" s="45"/>
      <c r="M9" s="21" t="s">
        <v>49</v>
      </c>
      <c r="N9">
        <v>1</v>
      </c>
    </row>
    <row r="10" spans="2:16" x14ac:dyDescent="0.25">
      <c r="B10" s="12" t="s">
        <v>13</v>
      </c>
      <c r="C10" s="16" t="str">
        <f>'mały - mikro przedsiębiorca '!C9</f>
        <v>TAK</v>
      </c>
      <c r="E10">
        <f>IF(C10=$M$12,1,0)</f>
        <v>0</v>
      </c>
      <c r="M10" s="19" t="s">
        <v>52</v>
      </c>
      <c r="N10">
        <v>-1</v>
      </c>
    </row>
    <row r="11" spans="2:16" x14ac:dyDescent="0.25">
      <c r="B11" s="13" t="s">
        <v>10</v>
      </c>
      <c r="C11" s="20"/>
      <c r="E11" s="45"/>
      <c r="M11" s="19" t="s">
        <v>49</v>
      </c>
      <c r="N11">
        <v>-1</v>
      </c>
    </row>
    <row r="12" spans="2:16" x14ac:dyDescent="0.25">
      <c r="B12" s="12" t="s">
        <v>40</v>
      </c>
      <c r="C12" s="16" t="str">
        <f>'mały - mikro przedsiębiorca '!C11</f>
        <v>NIE DOTYCZY</v>
      </c>
      <c r="E12">
        <f>IF(C12=$M$9,1,0)</f>
        <v>0</v>
      </c>
      <c r="F12">
        <f>IF(C12=$M$13,1,0)</f>
        <v>1</v>
      </c>
      <c r="M12" s="21" t="s">
        <v>52</v>
      </c>
      <c r="N12">
        <v>1</v>
      </c>
    </row>
    <row r="13" spans="2:16" ht="21" customHeight="1" x14ac:dyDescent="0.25">
      <c r="B13" s="12" t="s">
        <v>11</v>
      </c>
      <c r="C13" s="16" t="str">
        <f>'mały - mikro przedsiębiorca '!C12</f>
        <v>NIE DOTYCZY</v>
      </c>
      <c r="E13">
        <f t="shared" ref="E13:E14" si="0">IF(C13=$M$9,1,0)</f>
        <v>0</v>
      </c>
      <c r="F13">
        <f t="shared" ref="F13:F14" si="1">IF(C13=$M$13,1,0)</f>
        <v>1</v>
      </c>
      <c r="M13" s="18" t="s">
        <v>50</v>
      </c>
      <c r="N13">
        <v>0</v>
      </c>
    </row>
    <row r="14" spans="2:16" ht="20.45" customHeight="1" x14ac:dyDescent="0.25">
      <c r="B14" s="12" t="s">
        <v>12</v>
      </c>
      <c r="C14" s="16" t="str">
        <f>'mały - mikro przedsiębiorca '!C13</f>
        <v>NIE DOTYCZY</v>
      </c>
      <c r="E14">
        <f t="shared" si="0"/>
        <v>0</v>
      </c>
      <c r="F14">
        <f t="shared" si="1"/>
        <v>1</v>
      </c>
    </row>
    <row r="15" spans="2:16" x14ac:dyDescent="0.25">
      <c r="B15" s="13" t="s">
        <v>41</v>
      </c>
      <c r="C15" s="20"/>
      <c r="E15" s="45"/>
    </row>
    <row r="16" spans="2:16" x14ac:dyDescent="0.25">
      <c r="B16" s="12" t="s">
        <v>34</v>
      </c>
      <c r="C16" s="16" t="str">
        <f>'mały - mikro przedsiębiorca '!C15</f>
        <v>NIE</v>
      </c>
      <c r="E16">
        <f>IF(C16=$M$12,1,0)</f>
        <v>1</v>
      </c>
    </row>
    <row r="17" spans="2:9" x14ac:dyDescent="0.25">
      <c r="B17" s="12" t="s">
        <v>42</v>
      </c>
      <c r="C17" s="16" t="str">
        <f>'mały - mikro przedsiębiorca '!C16</f>
        <v>NIE DOTYCZY</v>
      </c>
      <c r="E17">
        <f>IF(C17=$M$12,1,0)</f>
        <v>0</v>
      </c>
      <c r="F17">
        <f t="shared" ref="F17:F18" si="2">IF(C17=$M$13,1,0)</f>
        <v>1</v>
      </c>
    </row>
    <row r="18" spans="2:9" x14ac:dyDescent="0.25">
      <c r="B18" s="12" t="s">
        <v>48</v>
      </c>
      <c r="C18" s="16" t="str">
        <f>'mały - mikro przedsiębiorca '!C17</f>
        <v>NIE DOTYCZY</v>
      </c>
      <c r="E18">
        <f t="shared" ref="E18" si="3">IF(C18=$M$9,1,0)</f>
        <v>0</v>
      </c>
      <c r="F18">
        <f t="shared" si="2"/>
        <v>1</v>
      </c>
    </row>
    <row r="19" spans="2:9" ht="30" x14ac:dyDescent="0.25">
      <c r="B19" s="12" t="s">
        <v>35</v>
      </c>
      <c r="C19" s="16" t="str">
        <f>'mały - mikro przedsiębiorca '!C18</f>
        <v>NIE</v>
      </c>
      <c r="E19">
        <f>IF(C19=$M$12,1,0)</f>
        <v>1</v>
      </c>
    </row>
    <row r="20" spans="2:9" ht="30" x14ac:dyDescent="0.25">
      <c r="B20" s="14" t="s">
        <v>14</v>
      </c>
      <c r="C20" s="16" t="str">
        <f>'mały - mikro przedsiębiorca '!C19</f>
        <v>TAK</v>
      </c>
      <c r="E20">
        <f>IF(C20=$M$12,1,0)</f>
        <v>0</v>
      </c>
    </row>
    <row r="21" spans="2:9" x14ac:dyDescent="0.25">
      <c r="B21" s="13" t="s">
        <v>15</v>
      </c>
      <c r="C21" s="20"/>
      <c r="E21" s="45"/>
    </row>
    <row r="22" spans="2:9" ht="45" x14ac:dyDescent="0.25">
      <c r="B22" s="14" t="s">
        <v>44</v>
      </c>
      <c r="C22" s="16" t="str">
        <f>'mały - mikro przedsiębiorca '!C21</f>
        <v>NIE DOTYCZY</v>
      </c>
      <c r="E22">
        <f t="shared" ref="E22" si="4">IF(C22=$M$9,1,0)</f>
        <v>0</v>
      </c>
      <c r="F22">
        <f t="shared" ref="F22" si="5">IF(C22=$M$13,1,0)</f>
        <v>1</v>
      </c>
    </row>
    <row r="23" spans="2:9" ht="15.75" thickBot="1" x14ac:dyDescent="0.3">
      <c r="B23" s="1" t="s">
        <v>57</v>
      </c>
      <c r="C23" s="40" t="s">
        <v>56</v>
      </c>
    </row>
    <row r="24" spans="2:9" ht="49.15" customHeight="1" thickBot="1" x14ac:dyDescent="0.3">
      <c r="B24" s="43"/>
      <c r="C24" s="24" t="s">
        <v>62</v>
      </c>
      <c r="D24" s="35">
        <f>IF(C24="MAŁE RYZYKO",60%,IF(C24="ŚREDNIE RYZYKO",30%,IF(C24="WYSOKIE RYZYKO",0%,"")))</f>
        <v>0</v>
      </c>
    </row>
    <row r="25" spans="2:9" ht="15.75" thickBot="1" x14ac:dyDescent="0.3">
      <c r="B25" s="23" t="s">
        <v>16</v>
      </c>
      <c r="C25" s="24" t="str">
        <f>IF(D25&gt;=60%,"MAŁE RYZYKO",IF(D25&lt;30%,"WYSOKIE RYZYKO","ŚREDNIE RYZYKO"))</f>
        <v>ŚREDNIE RYZYKO</v>
      </c>
      <c r="D25" s="30">
        <f>IF(G25=1,0.5,E25/F25)</f>
        <v>0.5</v>
      </c>
      <c r="E25" s="47">
        <f>SUM(E27:E31)</f>
        <v>0</v>
      </c>
      <c r="F25">
        <f>3-F31</f>
        <v>2</v>
      </c>
      <c r="G25" s="67">
        <f>IF(AND(C27="NIE DOTYCZY",C29="NIE DOTYCZY",C31="NIE DOTYCZY"),1,0)</f>
        <v>1</v>
      </c>
      <c r="I25" s="34"/>
    </row>
    <row r="26" spans="2:9" x14ac:dyDescent="0.25">
      <c r="B26" s="13" t="s">
        <v>18</v>
      </c>
      <c r="C26" s="20"/>
      <c r="E26" s="45"/>
      <c r="I26" s="34"/>
    </row>
    <row r="27" spans="2:9" x14ac:dyDescent="0.25">
      <c r="B27" s="14" t="s">
        <v>26</v>
      </c>
      <c r="C27" s="16" t="str">
        <f>'mały - mikro przedsiębiorca '!C24</f>
        <v>NIE DOTYCZY</v>
      </c>
      <c r="E27">
        <f t="shared" ref="E27" si="6">IF(C27=$M$9,1,0)</f>
        <v>0</v>
      </c>
      <c r="F27">
        <f t="shared" ref="F27" si="7">IF(C27=$M$13,1,0)</f>
        <v>1</v>
      </c>
      <c r="I27" s="34"/>
    </row>
    <row r="28" spans="2:9" x14ac:dyDescent="0.25">
      <c r="B28" s="13" t="s">
        <v>19</v>
      </c>
      <c r="C28" s="20"/>
      <c r="E28" s="45"/>
    </row>
    <row r="29" spans="2:9" x14ac:dyDescent="0.25">
      <c r="B29" s="14" t="s">
        <v>47</v>
      </c>
      <c r="C29" s="16" t="str">
        <f>'mały - mikro przedsiębiorca '!C26</f>
        <v>NIE DOTYCZY</v>
      </c>
      <c r="E29">
        <f>IF(C29=$M$12,1,0)</f>
        <v>0</v>
      </c>
      <c r="F29">
        <f t="shared" ref="F29:F31" si="8">IF(C29=$M$13,1,0)</f>
        <v>1</v>
      </c>
    </row>
    <row r="30" spans="2:9" x14ac:dyDescent="0.25">
      <c r="B30" s="13" t="s">
        <v>20</v>
      </c>
      <c r="C30" s="20"/>
      <c r="E30" s="45"/>
    </row>
    <row r="31" spans="2:9" ht="15.75" thickBot="1" x14ac:dyDescent="0.3">
      <c r="B31" s="14" t="s">
        <v>28</v>
      </c>
      <c r="C31" s="16" t="str">
        <f>'mały - mikro przedsiębiorca '!C28</f>
        <v>NIE DOTYCZY</v>
      </c>
      <c r="E31">
        <f t="shared" ref="E31" si="9">IF(C31=$M$9,1,0)</f>
        <v>0</v>
      </c>
      <c r="F31">
        <f t="shared" si="8"/>
        <v>1</v>
      </c>
    </row>
    <row r="32" spans="2:9" ht="15.75" thickBot="1" x14ac:dyDescent="0.3">
      <c r="B32" s="23" t="s">
        <v>21</v>
      </c>
      <c r="C32" s="24" t="str">
        <f>IF(D32&gt;=60%,"MAŁE RYZYKO",IF(D32&lt;30%,"WYSOKIE RYZYKO","ŚREDNIE RYZYKO"))</f>
        <v>MAŁE RYZYKO</v>
      </c>
      <c r="D32" s="30">
        <f>D34</f>
        <v>1</v>
      </c>
      <c r="E32" s="47"/>
      <c r="F32">
        <v>2</v>
      </c>
    </row>
    <row r="33" spans="2:5" x14ac:dyDescent="0.25">
      <c r="B33" s="13" t="s">
        <v>24</v>
      </c>
      <c r="C33" s="20"/>
      <c r="E33" s="45"/>
    </row>
    <row r="34" spans="2:5" ht="45" x14ac:dyDescent="0.25">
      <c r="B34" s="14" t="s">
        <v>31</v>
      </c>
      <c r="C34" s="16" t="str">
        <f>'mały - mikro przedsiębiorca '!C31</f>
        <v>TAK</v>
      </c>
      <c r="D34" s="61">
        <f>IF(C34="TAK",1,0)</f>
        <v>1</v>
      </c>
    </row>
    <row r="35" spans="2:5" ht="58.9" customHeight="1" x14ac:dyDescent="0.25">
      <c r="B35" s="76"/>
      <c r="C35" s="76"/>
    </row>
    <row r="37" spans="2:5" x14ac:dyDescent="0.25">
      <c r="B37" s="42" t="s">
        <v>60</v>
      </c>
      <c r="C37" s="20" t="s">
        <v>59</v>
      </c>
    </row>
    <row r="38" spans="2:5" ht="30.6" customHeight="1" x14ac:dyDescent="0.25">
      <c r="B38" s="39"/>
      <c r="C38" s="41"/>
    </row>
  </sheetData>
  <mergeCells count="2">
    <mergeCell ref="B35:C35"/>
    <mergeCell ref="O3:P3"/>
  </mergeCells>
  <conditionalFormatting sqref="C7">
    <cfRule type="containsText" dxfId="105" priority="70" operator="containsText" text="NIE">
      <formula>NOT(ISERROR(SEARCH("NIE",C7)))</formula>
    </cfRule>
    <cfRule type="containsText" dxfId="104" priority="71" operator="containsText" text="TAK">
      <formula>NOT(ISERROR(SEARCH("TAK",C7)))</formula>
    </cfRule>
  </conditionalFormatting>
  <conditionalFormatting sqref="C8">
    <cfRule type="containsText" dxfId="103" priority="67" operator="containsText" text="NIE DOTYCZY">
      <formula>NOT(ISERROR(SEARCH("NIE DOTYCZY",C8)))</formula>
    </cfRule>
    <cfRule type="containsText" dxfId="102" priority="68" operator="containsText" text="NIE">
      <formula>NOT(ISERROR(SEARCH("NIE",C8)))</formula>
    </cfRule>
    <cfRule type="containsText" dxfId="101" priority="69" operator="containsText" text="TAK">
      <formula>NOT(ISERROR(SEARCH("TAK",C8)))</formula>
    </cfRule>
  </conditionalFormatting>
  <conditionalFormatting sqref="C10">
    <cfRule type="containsText" dxfId="100" priority="65" operator="containsText" text="NIE">
      <formula>NOT(ISERROR(SEARCH("NIE",C10)))</formula>
    </cfRule>
    <cfRule type="containsText" dxfId="99" priority="66" operator="containsText" text="TAK">
      <formula>NOT(ISERROR(SEARCH("TAK",C10)))</formula>
    </cfRule>
  </conditionalFormatting>
  <conditionalFormatting sqref="C12:C14">
    <cfRule type="containsText" dxfId="98" priority="62" operator="containsText" text="NIE DOTYCZY">
      <formula>NOT(ISERROR(SEARCH("NIE DOTYCZY",C12)))</formula>
    </cfRule>
    <cfRule type="containsText" dxfId="97" priority="63" operator="containsText" text="NIE">
      <formula>NOT(ISERROR(SEARCH("NIE",C12)))</formula>
    </cfRule>
    <cfRule type="containsText" dxfId="96" priority="64" operator="containsText" text="TAK">
      <formula>NOT(ISERROR(SEARCH("TAK",C12)))</formula>
    </cfRule>
  </conditionalFormatting>
  <conditionalFormatting sqref="C16">
    <cfRule type="containsText" dxfId="95" priority="60" operator="containsText" text="NIE">
      <formula>NOT(ISERROR(SEARCH("NIE",C16)))</formula>
    </cfRule>
    <cfRule type="containsText" dxfId="94" priority="61" operator="containsText" text="TAK">
      <formula>NOT(ISERROR(SEARCH("TAK",C16)))</formula>
    </cfRule>
  </conditionalFormatting>
  <conditionalFormatting sqref="C17">
    <cfRule type="containsText" dxfId="93" priority="57" operator="containsText" text="NIE DOTYCZY">
      <formula>NOT(ISERROR(SEARCH("NIE DOTYCZY",C17)))</formula>
    </cfRule>
    <cfRule type="containsText" dxfId="92" priority="58" operator="containsText" text="NIE">
      <formula>NOT(ISERROR(SEARCH("NIE",C17)))</formula>
    </cfRule>
    <cfRule type="containsText" dxfId="91" priority="59" operator="containsText" text="TAK">
      <formula>NOT(ISERROR(SEARCH("TAK",C17)))</formula>
    </cfRule>
  </conditionalFormatting>
  <conditionalFormatting sqref="C18">
    <cfRule type="containsText" dxfId="90" priority="54" operator="containsText" text="NIE DOTYCZY">
      <formula>NOT(ISERROR(SEARCH("NIE DOTYCZY",C18)))</formula>
    </cfRule>
    <cfRule type="containsText" dxfId="89" priority="55" operator="containsText" text="NIE">
      <formula>NOT(ISERROR(SEARCH("NIE",C18)))</formula>
    </cfRule>
    <cfRule type="containsText" dxfId="88" priority="56" operator="containsText" text="TAK">
      <formula>NOT(ISERROR(SEARCH("TAK",C18)))</formula>
    </cfRule>
  </conditionalFormatting>
  <conditionalFormatting sqref="C19:C20">
    <cfRule type="containsText" dxfId="87" priority="52" operator="containsText" text="NIE">
      <formula>NOT(ISERROR(SEARCH("NIE",C19)))</formula>
    </cfRule>
    <cfRule type="containsText" dxfId="86" priority="53" operator="containsText" text="TAK">
      <formula>NOT(ISERROR(SEARCH("TAK",C19)))</formula>
    </cfRule>
  </conditionalFormatting>
  <conditionalFormatting sqref="C22">
    <cfRule type="containsText" dxfId="85" priority="49" operator="containsText" text="NIE DOTYCZY">
      <formula>NOT(ISERROR(SEARCH("NIE DOTYCZY",C22)))</formula>
    </cfRule>
    <cfRule type="containsText" dxfId="84" priority="50" operator="containsText" text="NIE">
      <formula>NOT(ISERROR(SEARCH("NIE",C22)))</formula>
    </cfRule>
    <cfRule type="containsText" dxfId="83" priority="51" operator="containsText" text="TAK">
      <formula>NOT(ISERROR(SEARCH("TAK",C22)))</formula>
    </cfRule>
  </conditionalFormatting>
  <conditionalFormatting sqref="C31">
    <cfRule type="containsText" dxfId="82" priority="42" operator="containsText" text="NIE DOTYCZY">
      <formula>NOT(ISERROR(SEARCH("NIE DOTYCZY",C31)))</formula>
    </cfRule>
    <cfRule type="containsText" dxfId="81" priority="43" operator="containsText" text="NIE">
      <formula>NOT(ISERROR(SEARCH("NIE",C31)))</formula>
    </cfRule>
    <cfRule type="containsText" dxfId="80" priority="44" operator="containsText" text="TAK">
      <formula>NOT(ISERROR(SEARCH("TAK",C31)))</formula>
    </cfRule>
  </conditionalFormatting>
  <conditionalFormatting sqref="C34">
    <cfRule type="containsText" dxfId="79" priority="38" operator="containsText" text="NIE">
      <formula>NOT(ISERROR(SEARCH("NIE",C34)))</formula>
    </cfRule>
    <cfRule type="containsText" dxfId="78" priority="39" operator="containsText" text="TAK">
      <formula>NOT(ISERROR(SEARCH("TAK",C34)))</formula>
    </cfRule>
  </conditionalFormatting>
  <conditionalFormatting sqref="C25">
    <cfRule type="containsText" dxfId="77" priority="30" operator="containsText" text="MAŁE RYZYKO">
      <formula>NOT(ISERROR(SEARCH("MAŁE RYZYKO",C25)))</formula>
    </cfRule>
    <cfRule type="containsText" dxfId="76" priority="31" operator="containsText" text="ŚREDNIE RYZYKO">
      <formula>NOT(ISERROR(SEARCH("ŚREDNIE RYZYKO",C25)))</formula>
    </cfRule>
    <cfRule type="containsText" dxfId="75" priority="32" operator="containsText" text="MAŁE RYZYKO">
      <formula>NOT(ISERROR(SEARCH("MAŁE RYZYKO",C25)))</formula>
    </cfRule>
    <cfRule type="containsText" dxfId="74" priority="33" operator="containsText" text="WYSOKIE RYZYKO">
      <formula>NOT(ISERROR(SEARCH("WYSOKIE RYZYKO",C25)))</formula>
    </cfRule>
  </conditionalFormatting>
  <conditionalFormatting sqref="C32">
    <cfRule type="containsText" dxfId="73" priority="26" operator="containsText" text="MAŁE RYZYKO">
      <formula>NOT(ISERROR(SEARCH("MAŁE RYZYKO",C32)))</formula>
    </cfRule>
    <cfRule type="containsText" dxfId="72" priority="27" operator="containsText" text="ŚREDNIE RYZYKO">
      <formula>NOT(ISERROR(SEARCH("ŚREDNIE RYZYKO",C32)))</formula>
    </cfRule>
    <cfRule type="containsText" dxfId="71" priority="28" operator="containsText" text="MAŁE RYZYKO">
      <formula>NOT(ISERROR(SEARCH("MAŁE RYZYKO",C32)))</formula>
    </cfRule>
    <cfRule type="containsText" dxfId="70" priority="29" operator="containsText" text="WYSOKIE RYZYKO">
      <formula>NOT(ISERROR(SEARCH("WYSOKIE RYZYKO",C32)))</formula>
    </cfRule>
  </conditionalFormatting>
  <conditionalFormatting sqref="C4">
    <cfRule type="containsText" dxfId="69" priority="23" operator="containsText" text="WYSOKIE RYZYKO">
      <formula>NOT(ISERROR(SEARCH("WYSOKIE RYZYKO",C4)))</formula>
    </cfRule>
    <cfRule type="containsText" dxfId="68" priority="24" operator="containsText" text="ŚREDNIE RYZYKO">
      <formula>NOT(ISERROR(SEARCH("ŚREDNIE RYZYKO",C4)))</formula>
    </cfRule>
    <cfRule type="containsText" dxfId="67" priority="25" operator="containsText" text="MAŁE RYZYKO">
      <formula>NOT(ISERROR(SEARCH("MAŁE RYZYKO",C4)))</formula>
    </cfRule>
  </conditionalFormatting>
  <conditionalFormatting sqref="C5">
    <cfRule type="containsText" dxfId="66" priority="19" operator="containsText" text="MAŁE RYZYKO">
      <formula>NOT(ISERROR(SEARCH("MAŁE RYZYKO",C5)))</formula>
    </cfRule>
    <cfRule type="containsText" dxfId="65" priority="20" operator="containsText" text="ŚREDNIE RYZYKO">
      <formula>NOT(ISERROR(SEARCH("ŚREDNIE RYZYKO",C5)))</formula>
    </cfRule>
    <cfRule type="containsText" dxfId="64" priority="21" operator="containsText" text="MAŁE RYZYKO">
      <formula>NOT(ISERROR(SEARCH("MAŁE RYZYKO",C5)))</formula>
    </cfRule>
    <cfRule type="containsText" dxfId="63" priority="22" operator="containsText" text="WYSOKIE RYZYKO">
      <formula>NOT(ISERROR(SEARCH("WYSOKIE RYZYKO",C5)))</formula>
    </cfRule>
  </conditionalFormatting>
  <conditionalFormatting sqref="C24">
    <cfRule type="containsText" dxfId="62" priority="15" operator="containsText" text="MAŁE RYZYKO">
      <formula>NOT(ISERROR(SEARCH("MAŁE RYZYKO",C24)))</formula>
    </cfRule>
    <cfRule type="containsText" dxfId="61" priority="16" operator="containsText" text="ŚREDNIE RYZYKO">
      <formula>NOT(ISERROR(SEARCH("ŚREDNIE RYZYKO",C24)))</formula>
    </cfRule>
    <cfRule type="containsText" dxfId="60" priority="17" operator="containsText" text="MAŁE RYZYKO">
      <formula>NOT(ISERROR(SEARCH("MAŁE RYZYKO",C24)))</formula>
    </cfRule>
    <cfRule type="containsText" dxfId="59" priority="18" operator="containsText" text="WYSOKIE RYZYKO">
      <formula>NOT(ISERROR(SEARCH("WYSOKIE RYZYKO",C24)))</formula>
    </cfRule>
  </conditionalFormatting>
  <conditionalFormatting sqref="C27">
    <cfRule type="containsText" dxfId="58" priority="9" operator="containsText" text="NIE DOTYCZY">
      <formula>NOT(ISERROR(SEARCH("NIE DOTYCZY",C27)))</formula>
    </cfRule>
    <cfRule type="containsText" dxfId="57" priority="10" operator="containsText" text="NIE">
      <formula>NOT(ISERROR(SEARCH("NIE",C27)))</formula>
    </cfRule>
    <cfRule type="containsText" dxfId="56" priority="11" operator="containsText" text="TAK">
      <formula>NOT(ISERROR(SEARCH("TAK",C27)))</formula>
    </cfRule>
  </conditionalFormatting>
  <conditionalFormatting sqref="C29">
    <cfRule type="containsText" dxfId="55" priority="1" operator="containsText" text="NIE DOTYCZY">
      <formula>NOT(ISERROR(SEARCH("NIE DOTYCZY",C29)))</formula>
    </cfRule>
    <cfRule type="containsText" dxfId="54" priority="2" operator="containsText" text="NIE">
      <formula>NOT(ISERROR(SEARCH("NIE",C29)))</formula>
    </cfRule>
    <cfRule type="containsText" dxfId="53" priority="3" operator="containsText" text="TAK">
      <formula>NOT(ISERROR(SEARCH("TAK",C29)))</formula>
    </cfRule>
  </conditionalFormatting>
  <dataValidations count="1">
    <dataValidation type="list" allowBlank="1" showInputMessage="1" showErrorMessage="1" sqref="C24" xr:uid="{00000000-0002-0000-0300-000000000000}">
      <formula1>"MAŁE RYZYKO,ŚREDNIE RYZYKO,WYSOKIE RYZYKO,NIE DOTYCZY"</formula1>
    </dataValidation>
  </dataValidations>
  <pageMargins left="0.7" right="0.7" top="0.75" bottom="0.75" header="0.3" footer="0.3"/>
  <pageSetup paperSize="9" scale="76" orientation="portrait" r:id="rId1"/>
  <colBreaks count="1" manualBreakCount="1">
    <brk id="1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22"/>
  <sheetViews>
    <sheetView zoomScaleNormal="100" workbookViewId="0">
      <selection activeCell="F12" sqref="F12"/>
    </sheetView>
  </sheetViews>
  <sheetFormatPr defaultRowHeight="15" x14ac:dyDescent="0.25"/>
  <cols>
    <col min="1" max="1" width="2.7109375" customWidth="1"/>
    <col min="2" max="2" width="83.28515625" customWidth="1"/>
    <col min="3" max="3" width="23.28515625" customWidth="1"/>
  </cols>
  <sheetData>
    <row r="1" spans="2:3" x14ac:dyDescent="0.25">
      <c r="B1" s="69" t="str">
        <f>'Duży i Średni Przedsiębiorca '!B2:C2</f>
        <v>Załącznik nr W16</v>
      </c>
      <c r="C1" s="69"/>
    </row>
    <row r="2" spans="2:3" x14ac:dyDescent="0.25">
      <c r="B2" s="44" t="s">
        <v>37</v>
      </c>
      <c r="C2" s="40" t="s">
        <v>61</v>
      </c>
    </row>
    <row r="3" spans="2:3" ht="51" customHeight="1" thickBot="1" x14ac:dyDescent="0.3">
      <c r="B3" s="38"/>
      <c r="C3" s="38"/>
    </row>
    <row r="4" spans="2:3" ht="15.75" thickBot="1" x14ac:dyDescent="0.3">
      <c r="B4" s="72" t="s">
        <v>0</v>
      </c>
      <c r="C4" s="73"/>
    </row>
    <row r="5" spans="2:3" ht="30" x14ac:dyDescent="0.25">
      <c r="B5" s="48" t="s">
        <v>64</v>
      </c>
      <c r="C5" s="6" t="s">
        <v>49</v>
      </c>
    </row>
    <row r="6" spans="2:3" ht="30" x14ac:dyDescent="0.25">
      <c r="B6" s="48" t="s">
        <v>72</v>
      </c>
      <c r="C6" s="6" t="s">
        <v>49</v>
      </c>
    </row>
    <row r="7" spans="2:3" ht="30" x14ac:dyDescent="0.25">
      <c r="B7" s="48" t="s">
        <v>68</v>
      </c>
      <c r="C7" s="6" t="s">
        <v>50</v>
      </c>
    </row>
    <row r="8" spans="2:3" x14ac:dyDescent="0.25">
      <c r="B8" s="48" t="s">
        <v>67</v>
      </c>
      <c r="C8" s="6" t="s">
        <v>49</v>
      </c>
    </row>
    <row r="9" spans="2:3" ht="45" x14ac:dyDescent="0.25">
      <c r="B9" s="48" t="s">
        <v>71</v>
      </c>
      <c r="C9" s="6" t="s">
        <v>52</v>
      </c>
    </row>
    <row r="10" spans="2:3" ht="32.25" x14ac:dyDescent="0.25">
      <c r="B10" s="2" t="s">
        <v>75</v>
      </c>
      <c r="C10" s="6" t="s">
        <v>49</v>
      </c>
    </row>
    <row r="11" spans="2:3" ht="20.45" customHeight="1" x14ac:dyDescent="0.25">
      <c r="B11" s="48" t="s">
        <v>69</v>
      </c>
      <c r="C11" s="6" t="s">
        <v>49</v>
      </c>
    </row>
    <row r="12" spans="2:3" ht="33" customHeight="1" x14ac:dyDescent="0.25">
      <c r="B12" s="48" t="s">
        <v>70</v>
      </c>
      <c r="C12" s="6" t="s">
        <v>49</v>
      </c>
    </row>
    <row r="13" spans="2:3" ht="33.6" customHeight="1" x14ac:dyDescent="0.25">
      <c r="B13" s="48" t="s">
        <v>76</v>
      </c>
      <c r="C13" s="6" t="s">
        <v>49</v>
      </c>
    </row>
    <row r="14" spans="2:3" ht="30" x14ac:dyDescent="0.25">
      <c r="B14" s="2" t="s">
        <v>65</v>
      </c>
      <c r="C14" s="6" t="s">
        <v>52</v>
      </c>
    </row>
    <row r="15" spans="2:3" ht="30" x14ac:dyDescent="0.25">
      <c r="B15" s="2" t="s">
        <v>77</v>
      </c>
      <c r="C15" s="6" t="s">
        <v>52</v>
      </c>
    </row>
    <row r="16" spans="2:3" ht="30" x14ac:dyDescent="0.25">
      <c r="B16" s="2" t="s">
        <v>63</v>
      </c>
      <c r="C16" s="6" t="s">
        <v>50</v>
      </c>
    </row>
    <row r="17" spans="2:3" ht="60" x14ac:dyDescent="0.25">
      <c r="B17" s="3" t="s">
        <v>78</v>
      </c>
      <c r="C17" s="6" t="s">
        <v>49</v>
      </c>
    </row>
    <row r="18" spans="2:3" x14ac:dyDescent="0.25">
      <c r="B18" s="2" t="s">
        <v>73</v>
      </c>
      <c r="C18" s="6" t="s">
        <v>49</v>
      </c>
    </row>
    <row r="19" spans="2:3" ht="30.75" thickBot="1" x14ac:dyDescent="0.3">
      <c r="B19" s="2" t="s">
        <v>74</v>
      </c>
      <c r="C19" s="6" t="s">
        <v>49</v>
      </c>
    </row>
    <row r="20" spans="2:3" x14ac:dyDescent="0.25">
      <c r="B20" s="78" t="s">
        <v>16</v>
      </c>
      <c r="C20" s="79"/>
    </row>
    <row r="21" spans="2:3" x14ac:dyDescent="0.25">
      <c r="B21" s="3" t="s">
        <v>26</v>
      </c>
      <c r="C21" s="6" t="s">
        <v>50</v>
      </c>
    </row>
    <row r="22" spans="2:3" ht="66.599999999999994" customHeight="1" x14ac:dyDescent="0.25">
      <c r="B22" s="54" t="s">
        <v>79</v>
      </c>
      <c r="C22" s="6" t="s">
        <v>52</v>
      </c>
    </row>
  </sheetData>
  <mergeCells count="3">
    <mergeCell ref="B1:C1"/>
    <mergeCell ref="B4:C4"/>
    <mergeCell ref="B20:C20"/>
  </mergeCells>
  <dataValidations count="3">
    <dataValidation type="list" allowBlank="1" showInputMessage="1" showErrorMessage="1" sqref="C4" xr:uid="{00000000-0002-0000-0400-000000000000}">
      <formula1>#REF!</formula1>
    </dataValidation>
    <dataValidation type="list" allowBlank="1" showInputMessage="1" showErrorMessage="1" sqref="C10 C17 C5 C14 C8 C22" xr:uid="{00000000-0002-0000-0400-000001000000}">
      <formula1>"TAK,NIE"</formula1>
    </dataValidation>
    <dataValidation type="list" allowBlank="1" showInputMessage="1" showErrorMessage="1" sqref="C15:C16 C9 C11:C13 C6:C7 C18:C21" xr:uid="{00000000-0002-0000-0400-000002000000}">
      <formula1>"TAK,NIE,NIE DOTYCZY"</formula1>
    </dataValidation>
  </dataValidations>
  <pageMargins left="0.7" right="0.7" top="0.75" bottom="0.75" header="0.3" footer="0.3"/>
  <pageSetup paperSize="9" scale="7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30"/>
  <sheetViews>
    <sheetView zoomScaleNormal="100" workbookViewId="0">
      <selection activeCell="D4" sqref="D4"/>
    </sheetView>
  </sheetViews>
  <sheetFormatPr defaultRowHeight="15" x14ac:dyDescent="0.25"/>
  <cols>
    <col min="1" max="1" width="2.7109375" customWidth="1"/>
    <col min="2" max="2" width="83.28515625" customWidth="1"/>
    <col min="3" max="3" width="23.28515625" customWidth="1"/>
    <col min="5" max="14" width="0" hidden="1" customWidth="1"/>
  </cols>
  <sheetData>
    <row r="1" spans="2:13" x14ac:dyDescent="0.25">
      <c r="B1" s="69" t="str">
        <f>'Duży i Średni Przedsiębiorca '!B2:C2</f>
        <v>Załącznik nr W16</v>
      </c>
      <c r="C1" s="69"/>
    </row>
    <row r="2" spans="2:13" x14ac:dyDescent="0.25">
      <c r="B2" s="44" t="s">
        <v>37</v>
      </c>
      <c r="C2" s="40" t="s">
        <v>80</v>
      </c>
    </row>
    <row r="3" spans="2:13" ht="51" customHeight="1" thickBot="1" x14ac:dyDescent="0.3">
      <c r="B3" s="38">
        <f>rolnik!B3</f>
        <v>0</v>
      </c>
      <c r="C3" s="38"/>
    </row>
    <row r="4" spans="2:13" ht="30" customHeight="1" thickBot="1" x14ac:dyDescent="0.3">
      <c r="B4" s="36" t="s">
        <v>54</v>
      </c>
      <c r="C4" s="62" t="str">
        <f>IF(D4&gt;=60%,"MAŁE RYZYKO",IF(D4&lt;30%,"WYSOKIE RYZYKO","ŚREDNIE RYZYKO"))</f>
        <v>MAŁE RYZYKO</v>
      </c>
      <c r="D4" s="65">
        <f>IF(C22="NIE DOTYCZY",D5*60%+D23*40%,D22*60%+D23*40%)</f>
        <v>0.72307692307692306</v>
      </c>
    </row>
    <row r="5" spans="2:13" ht="15.75" thickBot="1" x14ac:dyDescent="0.3">
      <c r="B5" s="49" t="s">
        <v>0</v>
      </c>
      <c r="C5" s="62" t="str">
        <f>IF(C22&lt;&gt;"NIE DOTYCZY",C22,IF(D5&gt;=60%,"MAŁE RYZYKO",IF(D5&lt;30%,"WYSOKIE RYZYKO","ŚREDNIE RYZYKO")))</f>
        <v>ŚREDNIE RYZYKO</v>
      </c>
      <c r="D5" s="66">
        <f>E5/F5</f>
        <v>0.53846153846153844</v>
      </c>
      <c r="E5">
        <f>SUM(E6:E20)</f>
        <v>7</v>
      </c>
      <c r="F5">
        <f>15-SUM(F6:F20)</f>
        <v>13</v>
      </c>
      <c r="L5" s="21" t="s">
        <v>49</v>
      </c>
      <c r="M5">
        <v>1</v>
      </c>
    </row>
    <row r="6" spans="2:13" ht="30" x14ac:dyDescent="0.25">
      <c r="B6" s="48" t="s">
        <v>64</v>
      </c>
      <c r="C6" s="6" t="str">
        <f>rolnik!C5</f>
        <v>TAK</v>
      </c>
      <c r="E6">
        <f>IF(C6=$L$8,1,0)</f>
        <v>0</v>
      </c>
      <c r="F6">
        <f>IF(C6=$L$9,1,0)</f>
        <v>0</v>
      </c>
      <c r="L6" s="19" t="s">
        <v>52</v>
      </c>
      <c r="M6">
        <v>-1</v>
      </c>
    </row>
    <row r="7" spans="2:13" ht="30" x14ac:dyDescent="0.25">
      <c r="B7" s="48" t="s">
        <v>72</v>
      </c>
      <c r="C7" s="6" t="str">
        <f>rolnik!C6</f>
        <v>TAK</v>
      </c>
      <c r="E7">
        <f>IF(C7=$L$8,1,0)</f>
        <v>0</v>
      </c>
      <c r="F7">
        <f>IF(C7=$L$9,1,0)</f>
        <v>0</v>
      </c>
      <c r="L7" s="19" t="s">
        <v>49</v>
      </c>
      <c r="M7">
        <v>-1</v>
      </c>
    </row>
    <row r="8" spans="2:13" ht="30" x14ac:dyDescent="0.25">
      <c r="B8" s="48" t="s">
        <v>68</v>
      </c>
      <c r="C8" s="6" t="str">
        <f>rolnik!C7</f>
        <v>NIE DOTYCZY</v>
      </c>
      <c r="E8">
        <f>IF(C8=$L$5,1,0)</f>
        <v>0</v>
      </c>
      <c r="F8">
        <f t="shared" ref="F8:F20" si="0">IF(C8=$L$9,1,0)</f>
        <v>1</v>
      </c>
      <c r="L8" s="21" t="s">
        <v>52</v>
      </c>
      <c r="M8">
        <v>1</v>
      </c>
    </row>
    <row r="9" spans="2:13" x14ac:dyDescent="0.25">
      <c r="B9" s="48" t="s">
        <v>67</v>
      </c>
      <c r="C9" s="6" t="str">
        <f>rolnik!C8</f>
        <v>TAK</v>
      </c>
      <c r="E9">
        <f>IF(C9=$L$8,1,0)</f>
        <v>0</v>
      </c>
      <c r="F9">
        <f t="shared" si="0"/>
        <v>0</v>
      </c>
      <c r="L9" s="18" t="s">
        <v>50</v>
      </c>
      <c r="M9">
        <v>0</v>
      </c>
    </row>
    <row r="10" spans="2:13" ht="45" x14ac:dyDescent="0.25">
      <c r="B10" s="48" t="s">
        <v>71</v>
      </c>
      <c r="C10" s="6" t="str">
        <f>rolnik!C9</f>
        <v>NIE</v>
      </c>
      <c r="E10">
        <f>IF(C10=$L$5,1,0)</f>
        <v>0</v>
      </c>
      <c r="F10">
        <f t="shared" si="0"/>
        <v>0</v>
      </c>
    </row>
    <row r="11" spans="2:13" ht="32.25" x14ac:dyDescent="0.25">
      <c r="B11" s="2" t="s">
        <v>75</v>
      </c>
      <c r="C11" s="6" t="str">
        <f>rolnik!C10</f>
        <v>TAK</v>
      </c>
      <c r="E11">
        <f>IF(C11=$L$8,1,0)</f>
        <v>0</v>
      </c>
      <c r="F11">
        <f t="shared" si="0"/>
        <v>0</v>
      </c>
    </row>
    <row r="12" spans="2:13" ht="20.45" customHeight="1" x14ac:dyDescent="0.25">
      <c r="B12" s="48" t="s">
        <v>69</v>
      </c>
      <c r="C12" s="6" t="str">
        <f>rolnik!C11</f>
        <v>TAK</v>
      </c>
      <c r="E12">
        <f>IF(C12=$L$5,1,0)</f>
        <v>1</v>
      </c>
      <c r="F12">
        <f t="shared" si="0"/>
        <v>0</v>
      </c>
    </row>
    <row r="13" spans="2:13" ht="33" customHeight="1" x14ac:dyDescent="0.25">
      <c r="B13" s="48" t="s">
        <v>70</v>
      </c>
      <c r="C13" s="6" t="str">
        <f>rolnik!C12</f>
        <v>TAK</v>
      </c>
      <c r="E13">
        <f t="shared" ref="E13:E14" si="1">IF(C13=$L$5,1,0)</f>
        <v>1</v>
      </c>
      <c r="F13">
        <f t="shared" si="0"/>
        <v>0</v>
      </c>
    </row>
    <row r="14" spans="2:13" ht="33.6" customHeight="1" x14ac:dyDescent="0.25">
      <c r="B14" s="48" t="s">
        <v>76</v>
      </c>
      <c r="C14" s="6" t="str">
        <f>rolnik!C13</f>
        <v>TAK</v>
      </c>
      <c r="E14">
        <f t="shared" si="1"/>
        <v>1</v>
      </c>
      <c r="F14">
        <f t="shared" si="0"/>
        <v>0</v>
      </c>
    </row>
    <row r="15" spans="2:13" ht="30" x14ac:dyDescent="0.25">
      <c r="B15" s="2" t="s">
        <v>65</v>
      </c>
      <c r="C15" s="6" t="str">
        <f>rolnik!C14</f>
        <v>NIE</v>
      </c>
      <c r="E15">
        <f>IF(C15=$L$8,1,0)</f>
        <v>1</v>
      </c>
      <c r="F15">
        <f t="shared" si="0"/>
        <v>0</v>
      </c>
    </row>
    <row r="16" spans="2:13" ht="30" x14ac:dyDescent="0.25">
      <c r="B16" s="2" t="s">
        <v>77</v>
      </c>
      <c r="C16" s="6" t="str">
        <f>rolnik!C15</f>
        <v>NIE</v>
      </c>
      <c r="E16">
        <f>IF(C16=$L$8,1,0)</f>
        <v>1</v>
      </c>
      <c r="F16">
        <f t="shared" si="0"/>
        <v>0</v>
      </c>
    </row>
    <row r="17" spans="2:6" ht="30" x14ac:dyDescent="0.25">
      <c r="B17" s="2" t="s">
        <v>63</v>
      </c>
      <c r="C17" s="6" t="str">
        <f>rolnik!C16</f>
        <v>NIE DOTYCZY</v>
      </c>
      <c r="E17">
        <f t="shared" ref="E17:E20" si="2">IF(C17=$L$5,1,0)</f>
        <v>0</v>
      </c>
      <c r="F17">
        <f t="shared" si="0"/>
        <v>1</v>
      </c>
    </row>
    <row r="18" spans="2:6" ht="60" x14ac:dyDescent="0.25">
      <c r="B18" s="3" t="s">
        <v>78</v>
      </c>
      <c r="C18" s="6" t="str">
        <f>rolnik!C17</f>
        <v>TAK</v>
      </c>
      <c r="E18">
        <f>IF(C18=$L$8,1,0)</f>
        <v>0</v>
      </c>
      <c r="F18">
        <f t="shared" si="0"/>
        <v>0</v>
      </c>
    </row>
    <row r="19" spans="2:6" x14ac:dyDescent="0.25">
      <c r="B19" s="2" t="s">
        <v>73</v>
      </c>
      <c r="C19" s="6" t="str">
        <f>rolnik!C18</f>
        <v>TAK</v>
      </c>
      <c r="E19">
        <f t="shared" si="2"/>
        <v>1</v>
      </c>
      <c r="F19">
        <f t="shared" si="0"/>
        <v>0</v>
      </c>
    </row>
    <row r="20" spans="2:6" ht="30" x14ac:dyDescent="0.25">
      <c r="B20" s="2" t="s">
        <v>74</v>
      </c>
      <c r="C20" s="6" t="str">
        <f>rolnik!C19</f>
        <v>TAK</v>
      </c>
      <c r="E20">
        <f t="shared" si="2"/>
        <v>1</v>
      </c>
      <c r="F20">
        <f t="shared" si="0"/>
        <v>0</v>
      </c>
    </row>
    <row r="21" spans="2:6" x14ac:dyDescent="0.25">
      <c r="B21" s="51" t="s">
        <v>57</v>
      </c>
      <c r="C21" s="59" t="s">
        <v>56</v>
      </c>
    </row>
    <row r="22" spans="2:6" ht="39" customHeight="1" thickBot="1" x14ac:dyDescent="0.3">
      <c r="B22" s="58"/>
      <c r="C22" s="60" t="s">
        <v>50</v>
      </c>
      <c r="D22" s="63" t="str">
        <f>IF(C22="MAŁE RYZYKO",60%,IF(C22="ŚREDNIE RYZYKO",30%,IF(C22="WYSOKIE RYZYKO",0%,"")))</f>
        <v/>
      </c>
    </row>
    <row r="23" spans="2:6" ht="15.75" thickBot="1" x14ac:dyDescent="0.3">
      <c r="B23" s="32" t="s">
        <v>16</v>
      </c>
      <c r="C23" s="62" t="str">
        <f>IF(D23&gt;=60%,"MAŁE RYZYKO",IF(D23&lt;30%,"WYSOKIE RYZYKO","ŚREDNIE RYZYKO"))</f>
        <v>MAŁE RYZYKO</v>
      </c>
      <c r="D23" s="66">
        <f>E23/F23</f>
        <v>1</v>
      </c>
      <c r="E23">
        <f>SUM(E24:E25)</f>
        <v>1</v>
      </c>
      <c r="F23">
        <f>2-SUM(F24:F25)</f>
        <v>1</v>
      </c>
    </row>
    <row r="24" spans="2:6" x14ac:dyDescent="0.25">
      <c r="B24" s="3" t="s">
        <v>26</v>
      </c>
      <c r="C24" s="6" t="str">
        <f>rolnik!C21</f>
        <v>NIE DOTYCZY</v>
      </c>
      <c r="E24">
        <f t="shared" ref="E24" si="3">IF(C24=$L$5,1,0)</f>
        <v>0</v>
      </c>
      <c r="F24">
        <f t="shared" ref="F24:F25" si="4">IF(C24=$L$9,1,0)</f>
        <v>1</v>
      </c>
    </row>
    <row r="25" spans="2:6" ht="66.599999999999994" customHeight="1" x14ac:dyDescent="0.25">
      <c r="B25" s="54" t="s">
        <v>79</v>
      </c>
      <c r="C25" s="6" t="str">
        <f>rolnik!C22</f>
        <v>NIE</v>
      </c>
      <c r="E25">
        <f>IF(C25=$L$8,1,0)</f>
        <v>1</v>
      </c>
      <c r="F25">
        <f t="shared" si="4"/>
        <v>0</v>
      </c>
    </row>
    <row r="26" spans="2:6" x14ac:dyDescent="0.25">
      <c r="B26" s="74" t="s">
        <v>58</v>
      </c>
      <c r="C26" s="75"/>
    </row>
    <row r="27" spans="2:6" ht="48.6" customHeight="1" x14ac:dyDescent="0.25">
      <c r="B27" s="76"/>
      <c r="C27" s="76"/>
    </row>
    <row r="29" spans="2:6" x14ac:dyDescent="0.25">
      <c r="B29" s="42" t="s">
        <v>60</v>
      </c>
      <c r="C29" s="20" t="s">
        <v>59</v>
      </c>
    </row>
    <row r="30" spans="2:6" ht="23.45" customHeight="1" x14ac:dyDescent="0.25">
      <c r="B30" s="52"/>
      <c r="C30" s="41"/>
    </row>
  </sheetData>
  <mergeCells count="3">
    <mergeCell ref="B1:C1"/>
    <mergeCell ref="B26:C26"/>
    <mergeCell ref="B27:C27"/>
  </mergeCells>
  <conditionalFormatting sqref="C6:C7">
    <cfRule type="containsText" dxfId="52" priority="58" operator="containsText" text="NIE">
      <formula>NOT(ISERROR(SEARCH("NIE",C6)))</formula>
    </cfRule>
    <cfRule type="containsText" dxfId="51" priority="59" operator="containsText" text="TAK">
      <formula>NOT(ISERROR(SEARCH("TAK",C6)))</formula>
    </cfRule>
  </conditionalFormatting>
  <conditionalFormatting sqref="C7">
    <cfRule type="containsText" dxfId="50" priority="57" operator="containsText" text="NIE DOTYCZY">
      <formula>NOT(ISERROR(SEARCH("NIE DOTYCZY",C7)))</formula>
    </cfRule>
  </conditionalFormatting>
  <conditionalFormatting sqref="C8">
    <cfRule type="containsText" dxfId="49" priority="54" operator="containsText" text="NIE DOTYCZY">
      <formula>NOT(ISERROR(SEARCH("NIE DOTYCZY",C8)))</formula>
    </cfRule>
    <cfRule type="containsText" dxfId="48" priority="55" operator="containsText" text="NIE">
      <formula>NOT(ISERROR(SEARCH("NIE",C8)))</formula>
    </cfRule>
    <cfRule type="containsText" dxfId="47" priority="56" operator="containsText" text="TAK">
      <formula>NOT(ISERROR(SEARCH("TAK",C8)))</formula>
    </cfRule>
  </conditionalFormatting>
  <conditionalFormatting sqref="C9">
    <cfRule type="containsText" dxfId="46" priority="52" operator="containsText" text="NIE">
      <formula>NOT(ISERROR(SEARCH("NIE",C9)))</formula>
    </cfRule>
    <cfRule type="containsText" dxfId="45" priority="53" operator="containsText" text="TAK">
      <formula>NOT(ISERROR(SEARCH("TAK",C9)))</formula>
    </cfRule>
  </conditionalFormatting>
  <conditionalFormatting sqref="C10">
    <cfRule type="containsText" dxfId="44" priority="49" operator="containsText" text="NIE DOTYCZY">
      <formula>NOT(ISERROR(SEARCH("NIE DOTYCZY",C10)))</formula>
    </cfRule>
    <cfRule type="containsText" dxfId="43" priority="50" operator="containsText" text="NIE">
      <formula>NOT(ISERROR(SEARCH("NIE",C10)))</formula>
    </cfRule>
    <cfRule type="containsText" dxfId="42" priority="51" operator="containsText" text="TAK">
      <formula>NOT(ISERROR(SEARCH("TAK",C10)))</formula>
    </cfRule>
  </conditionalFormatting>
  <conditionalFormatting sqref="C11">
    <cfRule type="containsText" dxfId="41" priority="47" operator="containsText" text="NIE">
      <formula>NOT(ISERROR(SEARCH("NIE",C11)))</formula>
    </cfRule>
    <cfRule type="containsText" dxfId="40" priority="48" operator="containsText" text="TAK">
      <formula>NOT(ISERROR(SEARCH("TAK",C11)))</formula>
    </cfRule>
  </conditionalFormatting>
  <conditionalFormatting sqref="C12:C13">
    <cfRule type="containsText" dxfId="39" priority="44" operator="containsText" text="NIE DOTYCZY">
      <formula>NOT(ISERROR(SEARCH("NIE DOTYCZY",C12)))</formula>
    </cfRule>
    <cfRule type="containsText" dxfId="38" priority="45" operator="containsText" text="NIE">
      <formula>NOT(ISERROR(SEARCH("NIE",C12)))</formula>
    </cfRule>
    <cfRule type="containsText" dxfId="37" priority="46" operator="containsText" text="TAK">
      <formula>NOT(ISERROR(SEARCH("TAK",C12)))</formula>
    </cfRule>
  </conditionalFormatting>
  <conditionalFormatting sqref="C14">
    <cfRule type="containsText" dxfId="36" priority="41" operator="containsText" text="NIE DOTYCZY">
      <formula>NOT(ISERROR(SEARCH("NIE DOTYCZY",C14)))</formula>
    </cfRule>
    <cfRule type="containsText" dxfId="35" priority="42" operator="containsText" text="NIE">
      <formula>NOT(ISERROR(SEARCH("NIE",C14)))</formula>
    </cfRule>
    <cfRule type="containsText" dxfId="34" priority="43" operator="containsText" text="TAK">
      <formula>NOT(ISERROR(SEARCH("TAK",C14)))</formula>
    </cfRule>
  </conditionalFormatting>
  <conditionalFormatting sqref="C15">
    <cfRule type="containsText" dxfId="33" priority="39" operator="containsText" text="NIE">
      <formula>NOT(ISERROR(SEARCH("NIE",C15)))</formula>
    </cfRule>
    <cfRule type="containsText" dxfId="32" priority="40" operator="containsText" text="TAK">
      <formula>NOT(ISERROR(SEARCH("TAK",C15)))</formula>
    </cfRule>
  </conditionalFormatting>
  <conditionalFormatting sqref="C15">
    <cfRule type="containsText" dxfId="31" priority="38" operator="containsText" text="NIE DOTYCZY">
      <formula>NOT(ISERROR(SEARCH("NIE DOTYCZY",C15)))</formula>
    </cfRule>
  </conditionalFormatting>
  <conditionalFormatting sqref="C16">
    <cfRule type="containsText" dxfId="30" priority="36" operator="containsText" text="NIE">
      <formula>NOT(ISERROR(SEARCH("NIE",C16)))</formula>
    </cfRule>
    <cfRule type="containsText" dxfId="29" priority="37" operator="containsText" text="TAK">
      <formula>NOT(ISERROR(SEARCH("TAK",C16)))</formula>
    </cfRule>
  </conditionalFormatting>
  <conditionalFormatting sqref="C16">
    <cfRule type="containsText" dxfId="28" priority="35" operator="containsText" text="NIE DOTYCZY">
      <formula>NOT(ISERROR(SEARCH("NIE DOTYCZY",C16)))</formula>
    </cfRule>
  </conditionalFormatting>
  <conditionalFormatting sqref="C18">
    <cfRule type="containsText" dxfId="27" priority="30" operator="containsText" text="NIE">
      <formula>NOT(ISERROR(SEARCH("NIE",C18)))</formula>
    </cfRule>
    <cfRule type="containsText" dxfId="26" priority="31" operator="containsText" text="TAK">
      <formula>NOT(ISERROR(SEARCH("TAK",C18)))</formula>
    </cfRule>
  </conditionalFormatting>
  <conditionalFormatting sqref="C18">
    <cfRule type="containsText" dxfId="25" priority="29" operator="containsText" text="NIE DOTYCZY">
      <formula>NOT(ISERROR(SEARCH("NIE DOTYCZY",C18)))</formula>
    </cfRule>
  </conditionalFormatting>
  <conditionalFormatting sqref="C17">
    <cfRule type="containsText" dxfId="24" priority="26" operator="containsText" text="NIE DOTYCZY">
      <formula>NOT(ISERROR(SEARCH("NIE DOTYCZY",C17)))</formula>
    </cfRule>
    <cfRule type="containsText" dxfId="23" priority="27" operator="containsText" text="NIE">
      <formula>NOT(ISERROR(SEARCH("NIE",C17)))</formula>
    </cfRule>
    <cfRule type="containsText" dxfId="22" priority="28" operator="containsText" text="TAK">
      <formula>NOT(ISERROR(SEARCH("TAK",C17)))</formula>
    </cfRule>
  </conditionalFormatting>
  <conditionalFormatting sqref="C19:C20">
    <cfRule type="containsText" dxfId="21" priority="23" operator="containsText" text="NIE DOTYCZY">
      <formula>NOT(ISERROR(SEARCH("NIE DOTYCZY",C19)))</formula>
    </cfRule>
    <cfRule type="containsText" dxfId="20" priority="24" operator="containsText" text="NIE">
      <formula>NOT(ISERROR(SEARCH("NIE",C19)))</formula>
    </cfRule>
    <cfRule type="containsText" dxfId="19" priority="25" operator="containsText" text="TAK">
      <formula>NOT(ISERROR(SEARCH("TAK",C19)))</formula>
    </cfRule>
  </conditionalFormatting>
  <conditionalFormatting sqref="C24">
    <cfRule type="containsText" dxfId="18" priority="20" operator="containsText" text="NIE DOTYCZY">
      <formula>NOT(ISERROR(SEARCH("NIE DOTYCZY",C24)))</formula>
    </cfRule>
    <cfRule type="containsText" dxfId="17" priority="21" operator="containsText" text="NIE">
      <formula>NOT(ISERROR(SEARCH("NIE",C24)))</formula>
    </cfRule>
    <cfRule type="containsText" dxfId="16" priority="22" operator="containsText" text="TAK">
      <formula>NOT(ISERROR(SEARCH("TAK",C24)))</formula>
    </cfRule>
  </conditionalFormatting>
  <conditionalFormatting sqref="C25">
    <cfRule type="containsText" dxfId="15" priority="18" operator="containsText" text="NIE">
      <formula>NOT(ISERROR(SEARCH("NIE",C25)))</formula>
    </cfRule>
    <cfRule type="containsText" dxfId="14" priority="19" operator="containsText" text="TAK">
      <formula>NOT(ISERROR(SEARCH("TAK",C25)))</formula>
    </cfRule>
  </conditionalFormatting>
  <conditionalFormatting sqref="C25">
    <cfRule type="containsText" dxfId="13" priority="17" operator="containsText" text="NIE DOTYCZY">
      <formula>NOT(ISERROR(SEARCH("NIE DOTYCZY",C25)))</formula>
    </cfRule>
  </conditionalFormatting>
  <conditionalFormatting sqref="C22">
    <cfRule type="containsText" dxfId="12" priority="13" operator="containsText" text="MAŁE RYZYKO">
      <formula>NOT(ISERROR(SEARCH("MAŁE RYZYKO",C22)))</formula>
    </cfRule>
    <cfRule type="containsText" dxfId="11" priority="14" operator="containsText" text="ŚREDNIE RYZYKO">
      <formula>NOT(ISERROR(SEARCH("ŚREDNIE RYZYKO",C22)))</formula>
    </cfRule>
    <cfRule type="containsText" dxfId="10" priority="15" operator="containsText" text="MAŁE RYZYKO">
      <formula>NOT(ISERROR(SEARCH("MAŁE RYZYKO",C22)))</formula>
    </cfRule>
    <cfRule type="containsText" dxfId="9" priority="16" operator="containsText" text="WYSOKIE RYZYKO">
      <formula>NOT(ISERROR(SEARCH("WYSOKIE RYZYKO",C22)))</formula>
    </cfRule>
  </conditionalFormatting>
  <conditionalFormatting sqref="C5">
    <cfRule type="containsText" dxfId="8" priority="10" operator="containsText" text="ŚREDNIE RYZYKO">
      <formula>NOT(ISERROR(SEARCH("ŚREDNIE RYZYKO",C5)))</formula>
    </cfRule>
    <cfRule type="containsText" dxfId="7" priority="11" operator="containsText" text="MAŁE RYZYKO">
      <formula>NOT(ISERROR(SEARCH("MAŁE RYZYKO",C5)))</formula>
    </cfRule>
    <cfRule type="containsText" dxfId="6" priority="12" operator="containsText" text="WYSOKIE RYZYKO">
      <formula>NOT(ISERROR(SEARCH("WYSOKIE RYZYKO",C5)))</formula>
    </cfRule>
  </conditionalFormatting>
  <conditionalFormatting sqref="C23">
    <cfRule type="containsText" dxfId="5" priority="7" operator="containsText" text="ŚREDNIE RYZYKO">
      <formula>NOT(ISERROR(SEARCH("ŚREDNIE RYZYKO",C23)))</formula>
    </cfRule>
    <cfRule type="containsText" dxfId="4" priority="8" operator="containsText" text="MAŁE RYZYKO">
      <formula>NOT(ISERROR(SEARCH("MAŁE RYZYKO",C23)))</formula>
    </cfRule>
    <cfRule type="containsText" dxfId="3" priority="9" operator="containsText" text="WYSOKIE RYZYKO">
      <formula>NOT(ISERROR(SEARCH("WYSOKIE RYZYKO",C23)))</formula>
    </cfRule>
  </conditionalFormatting>
  <conditionalFormatting sqref="C4">
    <cfRule type="containsText" dxfId="2" priority="4" operator="containsText" text="ŚREDNIE RYZYKO">
      <formula>NOT(ISERROR(SEARCH("ŚREDNIE RYZYKO",C4)))</formula>
    </cfRule>
    <cfRule type="containsText" dxfId="1" priority="5" operator="containsText" text="MAŁE RYZYKO">
      <formula>NOT(ISERROR(SEARCH("MAŁE RYZYKO",C4)))</formula>
    </cfRule>
    <cfRule type="containsText" dxfId="0" priority="6" operator="containsText" text="WYSOKIE RYZYKO">
      <formula>NOT(ISERROR(SEARCH("WYSOKIE RYZYKO",C4)))</formula>
    </cfRule>
  </conditionalFormatting>
  <dataValidations count="1">
    <dataValidation type="list" allowBlank="1" showInputMessage="1" showErrorMessage="1" sqref="C22" xr:uid="{00000000-0002-0000-0500-000000000000}">
      <formula1>"MAŁE RYZYKO,ŚREDNIE RYZYKO,WYSOKIE RYZYKO,NIE DOTYCZY"</formula1>
    </dataValidation>
  </dataValidations>
  <pageMargins left="0.7" right="0.7" top="0.75" bottom="0.75" header="0.3" footer="0.3"/>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Duży i Średni Przedsiębiorca </vt:lpstr>
      <vt:lpstr>Ocena Duży-Średni</vt:lpstr>
      <vt:lpstr>mały - mikro przedsiębiorca </vt:lpstr>
      <vt:lpstr>Ocena mały-mikro</vt:lpstr>
      <vt:lpstr>rolnik</vt:lpstr>
      <vt:lpstr>Ocena rolnik</vt:lpstr>
      <vt:lpstr>'Duży i Średni Przedsiębiorca '!Obszar_wydruku</vt:lpstr>
      <vt:lpstr>'mały - mikro przedsiębiorca '!Obszar_wydruku</vt:lpstr>
      <vt:lpstr>'Ocena mały-mikro'!Obszar_wydruku</vt:lpstr>
      <vt:lpstr>rolnik!Obszar_wydruku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Włodarczyk</dc:creator>
  <cp:lastModifiedBy>Rafał Krakowski</cp:lastModifiedBy>
  <cp:lastPrinted>2021-06-28T09:52:41Z</cp:lastPrinted>
  <dcterms:created xsi:type="dcterms:W3CDTF">2021-02-10T12:11:03Z</dcterms:created>
  <dcterms:modified xsi:type="dcterms:W3CDTF">2021-06-28T10:02:52Z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PSKATEGORIA">
    <vt:lpwstr>Ogolnodostepny</vt:lpwstr>
  </property>
  <property fmtid="{D5CDD505-2E9C-101B-9397-08002B2CF9AE}" pid="3" name="BPSClassifiedBy">
    <vt:lpwstr>BANK\beata.wlodarczyk;Beata Włodarczyk</vt:lpwstr>
  </property>
  <property fmtid="{D5CDD505-2E9C-101B-9397-08002B2CF9AE}" pid="4" name="BPSClassificationDate">
    <vt:lpwstr>2021-02-10T15:45:05.9382913+01:00</vt:lpwstr>
  </property>
  <property fmtid="{D5CDD505-2E9C-101B-9397-08002B2CF9AE}" pid="5" name="BPSClassifiedBySID">
    <vt:lpwstr>BANK\S-1-5-21-2235066060-4034229115-1914166231-1213</vt:lpwstr>
  </property>
  <property fmtid="{D5CDD505-2E9C-101B-9397-08002B2CF9AE}" pid="6" name="BPSGRNItemId">
    <vt:lpwstr>GRN-78987ee1-d12d-4dbc-87c8-ed5a4f7cd069</vt:lpwstr>
  </property>
  <property fmtid="{D5CDD505-2E9C-101B-9397-08002B2CF9AE}" pid="7" name="BPSHash">
    <vt:lpwstr>CIrxd1/sXoJl5zEKK8sx8rAI/YMbCE99fJDr1FX+BSc=</vt:lpwstr>
  </property>
  <property fmtid="{D5CDD505-2E9C-101B-9397-08002B2CF9AE}" pid="8" name="BPSRefresh">
    <vt:lpwstr>False</vt:lpwstr>
  </property>
</Properties>
</file>